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tribudeelfes-my.sharepoint.com/personal/vdq_latribudesfilous_com/Documents/Vdequillacq/MICROCRECHES/TARIF/2025-2026/"/>
    </mc:Choice>
  </mc:AlternateContent>
  <xr:revisionPtr revIDLastSave="0" documentId="8_{500E05BF-F537-49C3-A680-DE6B5FE316E4}" xr6:coauthVersionLast="47" xr6:coauthVersionMax="47" xr10:uidLastSave="{00000000-0000-0000-0000-000000000000}"/>
  <bookViews>
    <workbookView xWindow="-108" yWindow="-108" windowWidth="23256" windowHeight="12456" xr2:uid="{CC845FC2-F64F-2E4A-A225-254131CD248A}"/>
  </bookViews>
  <sheets>
    <sheet name="5 tranches 2025" sheetId="1" r:id="rId1"/>
    <sheet name="5 tranches 2025 (2)" sheetId="3" r:id="rId2"/>
    <sheet name="Feuil1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E29" i="1"/>
  <c r="E15" i="1" l="1"/>
  <c r="D36" i="3"/>
  <c r="D29" i="3"/>
  <c r="D30" i="3"/>
  <c r="E22" i="1"/>
  <c r="D15" i="3"/>
  <c r="D22" i="3" s="1"/>
  <c r="D16" i="3"/>
  <c r="G16" i="3" s="1"/>
  <c r="H16" i="3" s="1"/>
  <c r="D14" i="3"/>
  <c r="H39" i="3"/>
  <c r="E39" i="3"/>
  <c r="H38" i="3"/>
  <c r="E38" i="3"/>
  <c r="I37" i="3"/>
  <c r="I36" i="3"/>
  <c r="I35" i="3"/>
  <c r="H32" i="3"/>
  <c r="E32" i="3"/>
  <c r="H31" i="3"/>
  <c r="E31" i="3"/>
  <c r="I30" i="3"/>
  <c r="L29" i="3"/>
  <c r="I29" i="3"/>
  <c r="I28" i="3"/>
  <c r="H25" i="3"/>
  <c r="E25" i="3"/>
  <c r="H24" i="3"/>
  <c r="E24" i="3"/>
  <c r="I23" i="3"/>
  <c r="I22" i="3"/>
  <c r="I21" i="3"/>
  <c r="I18" i="3"/>
  <c r="I32" i="3" s="1"/>
  <c r="H18" i="3"/>
  <c r="E18" i="3"/>
  <c r="H17" i="3"/>
  <c r="E17" i="3"/>
  <c r="I16" i="3"/>
  <c r="I15" i="3"/>
  <c r="I14" i="3"/>
  <c r="E14" i="3"/>
  <c r="P11" i="3"/>
  <c r="I11" i="3"/>
  <c r="I39" i="3" s="1"/>
  <c r="H11" i="3"/>
  <c r="E11" i="3"/>
  <c r="P10" i="3"/>
  <c r="I10" i="3"/>
  <c r="I17" i="3" s="1"/>
  <c r="H10" i="3"/>
  <c r="E10" i="3"/>
  <c r="P9" i="3"/>
  <c r="G9" i="3"/>
  <c r="H9" i="3" s="1"/>
  <c r="E9" i="3"/>
  <c r="P8" i="3"/>
  <c r="G8" i="3"/>
  <c r="H8" i="3" s="1"/>
  <c r="E8" i="3"/>
  <c r="G7" i="3"/>
  <c r="H7" i="3" s="1"/>
  <c r="E7" i="3"/>
  <c r="M29" i="1"/>
  <c r="H8" i="1"/>
  <c r="H9" i="1"/>
  <c r="H7" i="1"/>
  <c r="D23" i="3" l="1"/>
  <c r="E23" i="3" s="1"/>
  <c r="E30" i="3"/>
  <c r="G14" i="3"/>
  <c r="H14" i="3" s="1"/>
  <c r="D21" i="3"/>
  <c r="E21" i="3" s="1"/>
  <c r="I24" i="3"/>
  <c r="E15" i="3"/>
  <c r="G29" i="3"/>
  <c r="H29" i="3" s="1"/>
  <c r="E22" i="3"/>
  <c r="G30" i="3"/>
  <c r="H30" i="3" s="1"/>
  <c r="E16" i="3"/>
  <c r="E29" i="3"/>
  <c r="G22" i="3"/>
  <c r="H22" i="3" s="1"/>
  <c r="G15" i="3"/>
  <c r="H15" i="3" s="1"/>
  <c r="I25" i="3"/>
  <c r="I31" i="3"/>
  <c r="I38" i="3"/>
  <c r="J36" i="1"/>
  <c r="H36" i="1" s="1"/>
  <c r="I36" i="1" s="1"/>
  <c r="J37" i="1"/>
  <c r="H37" i="1" s="1"/>
  <c r="I37" i="1" s="1"/>
  <c r="J35" i="1"/>
  <c r="H35" i="1" s="1"/>
  <c r="I35" i="1" s="1"/>
  <c r="J29" i="1"/>
  <c r="H29" i="1" s="1"/>
  <c r="I29" i="1" s="1"/>
  <c r="J30" i="1"/>
  <c r="H30" i="1" s="1"/>
  <c r="I30" i="1" s="1"/>
  <c r="J28" i="1"/>
  <c r="H28" i="1" s="1"/>
  <c r="I28" i="1" s="1"/>
  <c r="J22" i="1"/>
  <c r="J23" i="1"/>
  <c r="J21" i="1"/>
  <c r="H21" i="1" s="1"/>
  <c r="I21" i="1" s="1"/>
  <c r="I8" i="1"/>
  <c r="I7" i="1"/>
  <c r="J15" i="1"/>
  <c r="H15" i="1" s="1"/>
  <c r="I15" i="1" s="1"/>
  <c r="J16" i="1"/>
  <c r="H16" i="1" s="1"/>
  <c r="I16" i="1" s="1"/>
  <c r="J14" i="1"/>
  <c r="H14" i="1" s="1"/>
  <c r="I14" i="1" s="1"/>
  <c r="Q9" i="1"/>
  <c r="Q8" i="1"/>
  <c r="Q11" i="1"/>
  <c r="Q10" i="1"/>
  <c r="F7" i="1"/>
  <c r="I39" i="1"/>
  <c r="I38" i="1"/>
  <c r="I32" i="1"/>
  <c r="I31" i="1"/>
  <c r="I25" i="1"/>
  <c r="I24" i="1"/>
  <c r="H23" i="1"/>
  <c r="I23" i="1" s="1"/>
  <c r="H22" i="1"/>
  <c r="I22" i="1" s="1"/>
  <c r="I18" i="1"/>
  <c r="I17" i="1"/>
  <c r="J11" i="1"/>
  <c r="J18" i="1" s="1"/>
  <c r="J32" i="1" s="1"/>
  <c r="I11" i="1"/>
  <c r="J10" i="1"/>
  <c r="J38" i="1" s="1"/>
  <c r="I10" i="1"/>
  <c r="I9" i="1"/>
  <c r="F39" i="1"/>
  <c r="F38" i="1"/>
  <c r="F37" i="1"/>
  <c r="F36" i="1"/>
  <c r="F35" i="1"/>
  <c r="F32" i="1"/>
  <c r="F31" i="1"/>
  <c r="F30" i="1"/>
  <c r="F29" i="1"/>
  <c r="F28" i="1"/>
  <c r="F25" i="1"/>
  <c r="F24" i="1"/>
  <c r="F23" i="1"/>
  <c r="F22" i="1"/>
  <c r="F21" i="1"/>
  <c r="F18" i="1"/>
  <c r="F17" i="1"/>
  <c r="F16" i="1"/>
  <c r="F15" i="1"/>
  <c r="F14" i="1"/>
  <c r="F11" i="1"/>
  <c r="F10" i="1"/>
  <c r="F9" i="1"/>
  <c r="F8" i="1"/>
  <c r="D35" i="3" l="1"/>
  <c r="D37" i="3"/>
  <c r="G23" i="3"/>
  <c r="H23" i="3" s="1"/>
  <c r="D28" i="3"/>
  <c r="G21" i="3"/>
  <c r="H21" i="3" s="1"/>
  <c r="G36" i="3"/>
  <c r="H36" i="3" s="1"/>
  <c r="E36" i="3"/>
  <c r="J25" i="1"/>
  <c r="J24" i="1"/>
  <c r="J17" i="1"/>
  <c r="J31" i="1"/>
  <c r="J39" i="1"/>
  <c r="E35" i="3" l="1"/>
  <c r="G35" i="3"/>
  <c r="H35" i="3" s="1"/>
  <c r="E28" i="3"/>
  <c r="G28" i="3"/>
  <c r="H28" i="3" s="1"/>
  <c r="E37" i="3"/>
  <c r="G37" i="3"/>
  <c r="H37" i="3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<sst xmlns="http://schemas.openxmlformats.org/spreadsheetml/2006/main" count="222" uniqueCount="55">
  <si>
    <t>TRANCHE 1</t>
  </si>
  <si>
    <t>Nb heures / mois</t>
  </si>
  <si>
    <t>TARIF MENSUEL DIRECT</t>
  </si>
  <si>
    <t>Tarif horaire</t>
  </si>
  <si>
    <t>TARIF MENSUEL avec ENTREPRISE</t>
  </si>
  <si>
    <t>Avantage en nature mensuel</t>
  </si>
  <si>
    <t>5 JOURS</t>
  </si>
  <si>
    <t>4 JOURS</t>
  </si>
  <si>
    <t>3 JOURS</t>
  </si>
  <si>
    <t>2 JOURS</t>
  </si>
  <si>
    <t>1 JOUR</t>
  </si>
  <si>
    <t>TRANCHE 2</t>
  </si>
  <si>
    <t>TRANCHE 3</t>
  </si>
  <si>
    <t>TRANCHE 4</t>
  </si>
  <si>
    <t>TRANCHE 5</t>
  </si>
  <si>
    <t>Tranches de tarifs selon :</t>
  </si>
  <si>
    <t>T1</t>
  </si>
  <si>
    <t>T2</t>
  </si>
  <si>
    <t>T3</t>
  </si>
  <si>
    <t>T4</t>
  </si>
  <si>
    <t>T5</t>
  </si>
  <si>
    <t>Nb enfants à 
charge          Revenus
                      du foyer</t>
  </si>
  <si>
    <t>inf. à</t>
  </si>
  <si>
    <t>sup. à</t>
  </si>
  <si>
    <t>1 enfant</t>
  </si>
  <si>
    <t>2 enfants</t>
  </si>
  <si>
    <t>3 enfants</t>
  </si>
  <si>
    <t>4 enfants</t>
  </si>
  <si>
    <t>Revenus</t>
  </si>
  <si>
    <t>Inférieurs à</t>
  </si>
  <si>
    <t>Ne dépassant pas</t>
  </si>
  <si>
    <t>Supérieurs à</t>
  </si>
  <si>
    <t>Montants mensuels maximums de la prise en charge</t>
  </si>
  <si>
    <t>en fonction des plafonds de revenus</t>
  </si>
  <si>
    <t>MONOPARENTALE : Le montant de la PAJE sera majorée de 30 % à partir du 1er octobre 2018</t>
  </si>
  <si>
    <t>PAJE</t>
  </si>
  <si>
    <t>GRILLE TARIFAIRE</t>
  </si>
  <si>
    <t xml:space="preserve">Plafond de l'avantage en nature </t>
  </si>
  <si>
    <t xml:space="preserve">Par an </t>
  </si>
  <si>
    <t xml:space="preserve">Par mois </t>
  </si>
  <si>
    <t>Article 1310</t>
  </si>
  <si>
    <t>https://www.caf.fr/allocataires/aides-et-demarches/droits-et-prestations/vie-personnelle/le-complement-de-libre-choix-du-mode-de-garde-cmg</t>
  </si>
  <si>
    <t>23 903 €</t>
  </si>
  <si>
    <t>53 119 €</t>
  </si>
  <si>
    <t>27 295 €</t>
  </si>
  <si>
    <t>60 659 €</t>
  </si>
  <si>
    <t>30 687 €</t>
  </si>
  <si>
    <t>68 199 €</t>
  </si>
  <si>
    <t>Plafonds de revenus 2023</t>
  </si>
  <si>
    <t>au 01/04/2025</t>
  </si>
  <si>
    <t xml:space="preserve">en vigueur du 1er janvier au 31 décembre 2025			</t>
  </si>
  <si>
    <t>Enfants à charge</t>
  </si>
  <si>
    <t>NB : Les montants sont majorés de 40 % si vous élevez seul(e) votre ou vos enfants.</t>
  </si>
  <si>
    <t xml:space="preserve">https://boss.gouv.fr/portail/accueil/autres-elements-de-remuneration/avantages-en-nature.html. </t>
  </si>
  <si>
    <t>GRILLE TARIFAIRE AU 01/11/25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</si>
</sst>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 * #,##0.00_)\ &quot;€&quot;_ ;_ * \(#,##0.00\)\ &quot;€&quot;_ ;_ * &quot;-&quot;??_)\ &quot;€&quot;_ ;_ @_ "/>
    <numFmt numFmtId="165" formatCode="#,##0\ &quot;€&quot;"/>
    <numFmt numFmtId="166" formatCode="#,##0.00\ &quot;€&quot;"/>
    <numFmt numFmtId="167" formatCode="_-* #,##0.00\ _€_-;\-* #,##0.00\ _€_-;_-* &quot;-&quot;??\ _€_-;_-@_-"/>
    <numFmt numFmtId="168" formatCode="_-* #,##0\ _€_-;\-* #,##0\ _€_-;_-* &quot;-&quot;??\ _€_-;_-@_-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entury Gothic"/>
      <family val="1"/>
    </font>
    <font>
      <sz val="9"/>
      <name val="Century Gothic"/>
      <family val="1"/>
    </font>
    <font>
      <u/>
      <sz val="11"/>
      <color theme="10"/>
      <name val="Calibri"/>
      <family val="2"/>
    </font>
    <font>
      <b/>
      <sz val="16"/>
      <color theme="0"/>
      <name val="Century Gothic"/>
      <family val="1"/>
    </font>
    <font>
      <sz val="11"/>
      <color theme="1"/>
      <name val="Century Gothic"/>
      <family val="1"/>
    </font>
    <font>
      <b/>
      <sz val="10"/>
      <color theme="1"/>
      <name val="Century Gothic"/>
      <family val="1"/>
    </font>
    <font>
      <sz val="8"/>
      <color theme="1"/>
      <name val="Century Gothic"/>
      <family val="1"/>
    </font>
    <font>
      <sz val="10"/>
      <color theme="1"/>
      <name val="Century Gothic"/>
      <family val="1"/>
    </font>
    <font>
      <b/>
      <sz val="10"/>
      <name val="Century Gothic"/>
      <family val="1"/>
    </font>
    <font>
      <sz val="11"/>
      <name val="Century Gothic"/>
      <family val="1"/>
    </font>
    <font>
      <sz val="8"/>
      <name val="Century Gothic"/>
      <family val="1"/>
    </font>
    <font>
      <i/>
      <sz val="10"/>
      <name val="Century Gothic"/>
      <family val="1"/>
    </font>
    <font>
      <u/>
      <sz val="10"/>
      <name val="Century Gothic"/>
      <family val="1"/>
    </font>
    <font>
      <sz val="10"/>
      <color rgb="FF2A2F30"/>
      <name val="Century Gothic"/>
      <family val="1"/>
    </font>
    <font>
      <b/>
      <sz val="10"/>
      <color theme="0"/>
      <name val="Century Gothic"/>
      <family val="1"/>
    </font>
    <font>
      <sz val="10"/>
      <color theme="0"/>
      <name val="Century Gothic"/>
      <family val="1"/>
    </font>
    <font>
      <sz val="10"/>
      <color rgb="FF2B2F30"/>
      <name val="Century Gothic"/>
      <family val="2"/>
    </font>
    <font>
      <sz val="8"/>
      <color theme="1"/>
      <name val="Segoe UI"/>
      <family val="2"/>
    </font>
    <font>
      <i/>
      <sz val="8"/>
      <color rgb="FF000000"/>
      <name val="Century Gothic"/>
      <family val="1"/>
    </font>
    <font>
      <i/>
      <sz val="9"/>
      <name val="Century Gothic"/>
      <family val="1"/>
    </font>
    <font>
      <u/>
      <sz val="8"/>
      <color theme="10"/>
      <name val="Calibri"/>
      <family val="2"/>
    </font>
    <font>
      <sz val="8"/>
      <name val="Calibri"/>
      <family val="2"/>
      <scheme val="minor"/>
    </font>
    <font>
      <sz val="9"/>
      <color theme="1"/>
      <name val="Century Gothic"/>
      <family val="1"/>
    </font>
    <font>
      <b/>
      <sz val="8"/>
      <color theme="1"/>
      <name val="Century Gothic"/>
      <family val="1"/>
    </font>
  </fonts>
  <fills count="1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A13B"/>
        <bgColor indexed="64"/>
      </patternFill>
    </fill>
    <fill>
      <patternFill patternType="solid">
        <fgColor rgb="FF08516B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5394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D8AB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167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3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3" fillId="0" borderId="16" xfId="0" applyFont="1" applyBorder="1"/>
    <xf numFmtId="0" fontId="3" fillId="0" borderId="18" xfId="0" applyFont="1" applyBorder="1"/>
    <xf numFmtId="0" fontId="7" fillId="0" borderId="0" xfId="0" applyFont="1"/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0" fillId="0" borderId="4" xfId="0" applyFont="1" applyBorder="1" applyAlignment="1">
      <alignment vertical="center" wrapText="1"/>
    </xf>
    <xf numFmtId="166" fontId="10" fillId="2" borderId="7" xfId="0" applyNumberFormat="1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0" fontId="10" fillId="0" borderId="8" xfId="0" applyFont="1" applyBorder="1" applyAlignment="1">
      <alignment vertical="center" wrapText="1"/>
    </xf>
    <xf numFmtId="166" fontId="10" fillId="2" borderId="10" xfId="0" applyNumberFormat="1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13" fillId="0" borderId="0" xfId="0" applyFont="1" applyAlignment="1">
      <alignment wrapText="1"/>
    </xf>
    <xf numFmtId="166" fontId="3" fillId="0" borderId="0" xfId="0" applyNumberFormat="1" applyFont="1" applyAlignment="1">
      <alignment wrapText="1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166" fontId="14" fillId="0" borderId="0" xfId="0" applyNumberFormat="1" applyFont="1" applyAlignment="1">
      <alignment vertical="center" wrapText="1"/>
    </xf>
    <xf numFmtId="0" fontId="3" fillId="0" borderId="0" xfId="0" applyFont="1"/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10" fillId="0" borderId="0" xfId="0" applyFont="1"/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17" fillId="5" borderId="1" xfId="0" applyFont="1" applyFill="1" applyBorder="1" applyAlignment="1">
      <alignment vertical="center"/>
    </xf>
    <xf numFmtId="0" fontId="18" fillId="5" borderId="3" xfId="0" applyFont="1" applyFill="1" applyBorder="1" applyAlignment="1">
      <alignment vertical="center" wrapText="1"/>
    </xf>
    <xf numFmtId="0" fontId="18" fillId="5" borderId="2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center"/>
    </xf>
    <xf numFmtId="0" fontId="10" fillId="6" borderId="3" xfId="0" applyFont="1" applyFill="1" applyBorder="1" applyAlignment="1">
      <alignment vertical="center" wrapText="1"/>
    </xf>
    <xf numFmtId="0" fontId="10" fillId="6" borderId="2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vertical="center"/>
    </xf>
    <xf numFmtId="0" fontId="10" fillId="7" borderId="3" xfId="0" applyFont="1" applyFill="1" applyBorder="1" applyAlignment="1">
      <alignment vertical="center" wrapText="1"/>
    </xf>
    <xf numFmtId="0" fontId="10" fillId="7" borderId="2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center"/>
    </xf>
    <xf numFmtId="0" fontId="10" fillId="8" borderId="3" xfId="0" applyFont="1" applyFill="1" applyBorder="1" applyAlignment="1">
      <alignment vertical="center" wrapText="1"/>
    </xf>
    <xf numFmtId="0" fontId="10" fillId="8" borderId="2" xfId="0" applyFont="1" applyFill="1" applyBorder="1" applyAlignment="1">
      <alignment vertical="center" wrapText="1"/>
    </xf>
    <xf numFmtId="0" fontId="17" fillId="10" borderId="1" xfId="0" applyFont="1" applyFill="1" applyBorder="1" applyAlignment="1">
      <alignment vertical="center"/>
    </xf>
    <xf numFmtId="0" fontId="18" fillId="10" borderId="3" xfId="0" applyFont="1" applyFill="1" applyBorder="1" applyAlignment="1">
      <alignment vertical="center" wrapText="1"/>
    </xf>
    <xf numFmtId="0" fontId="18" fillId="10" borderId="2" xfId="0" applyFont="1" applyFill="1" applyBorder="1" applyAlignment="1">
      <alignment vertical="center" wrapText="1"/>
    </xf>
    <xf numFmtId="168" fontId="8" fillId="10" borderId="13" xfId="1" applyNumberFormat="1" applyFont="1" applyFill="1" applyBorder="1" applyAlignment="1">
      <alignment horizontal="center"/>
    </xf>
    <xf numFmtId="0" fontId="3" fillId="10" borderId="15" xfId="0" applyFont="1" applyFill="1" applyBorder="1" applyAlignment="1">
      <alignment horizontal="right"/>
    </xf>
    <xf numFmtId="165" fontId="3" fillId="10" borderId="17" xfId="0" applyNumberFormat="1" applyFont="1" applyFill="1" applyBorder="1" applyAlignment="1">
      <alignment horizontal="right"/>
    </xf>
    <xf numFmtId="165" fontId="3" fillId="10" borderId="20" xfId="0" applyNumberFormat="1" applyFont="1" applyFill="1" applyBorder="1" applyAlignment="1">
      <alignment horizontal="right"/>
    </xf>
    <xf numFmtId="168" fontId="8" fillId="5" borderId="12" xfId="1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right"/>
    </xf>
    <xf numFmtId="165" fontId="3" fillId="5" borderId="6" xfId="0" applyNumberFormat="1" applyFont="1" applyFill="1" applyBorder="1" applyAlignment="1">
      <alignment horizontal="right"/>
    </xf>
    <xf numFmtId="165" fontId="3" fillId="5" borderId="9" xfId="0" applyNumberFormat="1" applyFont="1" applyFill="1" applyBorder="1" applyAlignment="1">
      <alignment horizontal="right"/>
    </xf>
    <xf numFmtId="168" fontId="8" fillId="6" borderId="12" xfId="1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right"/>
    </xf>
    <xf numFmtId="165" fontId="3" fillId="6" borderId="6" xfId="0" applyNumberFormat="1" applyFont="1" applyFill="1" applyBorder="1" applyAlignment="1">
      <alignment horizontal="right"/>
    </xf>
    <xf numFmtId="165" fontId="3" fillId="6" borderId="9" xfId="0" applyNumberFormat="1" applyFont="1" applyFill="1" applyBorder="1" applyAlignment="1">
      <alignment horizontal="right"/>
    </xf>
    <xf numFmtId="168" fontId="8" fillId="7" borderId="12" xfId="1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right"/>
    </xf>
    <xf numFmtId="165" fontId="3" fillId="7" borderId="14" xfId="0" applyNumberFormat="1" applyFont="1" applyFill="1" applyBorder="1"/>
    <xf numFmtId="165" fontId="3" fillId="7" borderId="19" xfId="0" applyNumberFormat="1" applyFont="1" applyFill="1" applyBorder="1"/>
    <xf numFmtId="168" fontId="8" fillId="8" borderId="12" xfId="1" applyNumberFormat="1" applyFont="1" applyFill="1" applyBorder="1" applyAlignment="1">
      <alignment horizontal="center"/>
    </xf>
    <xf numFmtId="0" fontId="3" fillId="8" borderId="14" xfId="0" applyFont="1" applyFill="1" applyBorder="1" applyAlignment="1">
      <alignment horizontal="right"/>
    </xf>
    <xf numFmtId="165" fontId="3" fillId="8" borderId="14" xfId="1" applyNumberFormat="1" applyFont="1" applyFill="1" applyBorder="1"/>
    <xf numFmtId="165" fontId="3" fillId="8" borderId="19" xfId="1" applyNumberFormat="1" applyFont="1" applyFill="1" applyBorder="1"/>
    <xf numFmtId="0" fontId="15" fillId="6" borderId="4" xfId="3" applyFont="1" applyFill="1" applyBorder="1" applyAlignment="1" applyProtection="1">
      <alignment horizontal="center" vertical="center" wrapText="1"/>
    </xf>
    <xf numFmtId="0" fontId="19" fillId="9" borderId="6" xfId="0" applyFont="1" applyFill="1" applyBorder="1" applyAlignment="1">
      <alignment horizontal="center" vertical="center" wrapText="1"/>
    </xf>
    <xf numFmtId="0" fontId="19" fillId="8" borderId="6" xfId="0" applyFont="1" applyFill="1" applyBorder="1" applyAlignment="1">
      <alignment horizontal="center" vertical="center" wrapText="1"/>
    </xf>
    <xf numFmtId="0" fontId="3" fillId="0" borderId="5" xfId="3" applyFont="1" applyFill="1" applyBorder="1" applyAlignment="1" applyProtection="1">
      <alignment vertical="center" wrapText="1"/>
    </xf>
    <xf numFmtId="0" fontId="3" fillId="0" borderId="25" xfId="3" applyFont="1" applyFill="1" applyBorder="1" applyAlignment="1" applyProtection="1">
      <alignment vertical="center" wrapText="1"/>
    </xf>
    <xf numFmtId="0" fontId="3" fillId="0" borderId="17" xfId="3" applyFont="1" applyFill="1" applyBorder="1" applyAlignment="1" applyProtection="1">
      <alignment vertical="center" wrapText="1"/>
    </xf>
    <xf numFmtId="0" fontId="3" fillId="0" borderId="4" xfId="0" applyFont="1" applyBorder="1" applyAlignment="1">
      <alignment vertical="center"/>
    </xf>
    <xf numFmtId="0" fontId="16" fillId="3" borderId="8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0" fillId="0" borderId="4" xfId="0" applyFont="1" applyBorder="1"/>
    <xf numFmtId="0" fontId="10" fillId="0" borderId="8" xfId="0" applyFont="1" applyBorder="1"/>
    <xf numFmtId="0" fontId="20" fillId="0" borderId="0" xfId="0" applyFont="1"/>
    <xf numFmtId="0" fontId="7" fillId="0" borderId="0" xfId="0" applyFont="1" applyAlignment="1">
      <alignment horizontal="center"/>
    </xf>
    <xf numFmtId="0" fontId="22" fillId="6" borderId="6" xfId="0" applyFont="1" applyFill="1" applyBorder="1" applyAlignment="1">
      <alignment horizontal="center" vertical="center" wrapText="1"/>
    </xf>
    <xf numFmtId="0" fontId="22" fillId="6" borderId="7" xfId="0" applyFont="1" applyFill="1" applyBorder="1" applyAlignment="1">
      <alignment horizontal="center" vertical="center" wrapText="1"/>
    </xf>
    <xf numFmtId="0" fontId="4" fillId="0" borderId="4" xfId="3" applyFont="1" applyFill="1" applyBorder="1" applyAlignment="1" applyProtection="1">
      <alignment horizontal="center" vertical="center" wrapText="1"/>
    </xf>
    <xf numFmtId="164" fontId="10" fillId="0" borderId="7" xfId="2" applyFont="1" applyBorder="1" applyAlignment="1">
      <alignment vertical="center"/>
    </xf>
    <xf numFmtId="44" fontId="10" fillId="0" borderId="10" xfId="0" applyNumberFormat="1" applyFont="1" applyBorder="1"/>
    <xf numFmtId="0" fontId="0" fillId="0" borderId="0" xfId="0" applyAlignment="1">
      <alignment wrapText="1"/>
    </xf>
    <xf numFmtId="0" fontId="25" fillId="0" borderId="0" xfId="0" applyFont="1" applyAlignment="1">
      <alignment vertical="center"/>
    </xf>
    <xf numFmtId="166" fontId="10" fillId="0" borderId="0" xfId="0" applyNumberFormat="1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8" fillId="8" borderId="1" xfId="0" applyFont="1" applyFill="1" applyBorder="1" applyAlignment="1">
      <alignment vertical="center" wrapText="1"/>
    </xf>
    <xf numFmtId="165" fontId="8" fillId="2" borderId="4" xfId="0" applyNumberFormat="1" applyFont="1" applyFill="1" applyBorder="1" applyAlignment="1">
      <alignment vertical="center" wrapText="1"/>
    </xf>
    <xf numFmtId="165" fontId="11" fillId="2" borderId="4" xfId="0" applyNumberFormat="1" applyFont="1" applyFill="1" applyBorder="1" applyAlignment="1">
      <alignment vertical="center" wrapText="1"/>
    </xf>
    <xf numFmtId="165" fontId="11" fillId="2" borderId="8" xfId="0" applyNumberFormat="1" applyFont="1" applyFill="1" applyBorder="1" applyAlignment="1">
      <alignment vertical="center" wrapText="1"/>
    </xf>
    <xf numFmtId="165" fontId="8" fillId="0" borderId="4" xfId="0" applyNumberFormat="1" applyFont="1" applyBorder="1" applyAlignment="1">
      <alignment vertical="center" wrapText="1"/>
    </xf>
    <xf numFmtId="165" fontId="11" fillId="0" borderId="4" xfId="0" applyNumberFormat="1" applyFont="1" applyBorder="1" applyAlignment="1">
      <alignment vertical="center" wrapText="1"/>
    </xf>
    <xf numFmtId="165" fontId="11" fillId="0" borderId="8" xfId="0" applyNumberFormat="1" applyFont="1" applyBorder="1" applyAlignment="1">
      <alignment vertical="center" wrapText="1"/>
    </xf>
    <xf numFmtId="165" fontId="10" fillId="0" borderId="17" xfId="0" applyNumberFormat="1" applyFont="1" applyBorder="1" applyAlignment="1">
      <alignment vertical="center" wrapText="1"/>
    </xf>
    <xf numFmtId="165" fontId="10" fillId="0" borderId="20" xfId="0" applyNumberFormat="1" applyFont="1" applyBorder="1" applyAlignment="1">
      <alignment vertical="center" wrapText="1"/>
    </xf>
    <xf numFmtId="166" fontId="10" fillId="2" borderId="6" xfId="0" applyNumberFormat="1" applyFont="1" applyFill="1" applyBorder="1" applyAlignment="1">
      <alignment vertical="center" wrapText="1"/>
    </xf>
    <xf numFmtId="0" fontId="17" fillId="10" borderId="1" xfId="0" applyFont="1" applyFill="1" applyBorder="1" applyAlignment="1">
      <alignment vertical="center" wrapText="1"/>
    </xf>
    <xf numFmtId="166" fontId="10" fillId="2" borderId="9" xfId="0" applyNumberFormat="1" applyFont="1" applyFill="1" applyBorder="1" applyAlignment="1">
      <alignment vertical="center" wrapText="1"/>
    </xf>
    <xf numFmtId="0" fontId="17" fillId="5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vertical="center" wrapText="1"/>
    </xf>
    <xf numFmtId="165" fontId="8" fillId="11" borderId="4" xfId="0" applyNumberFormat="1" applyFont="1" applyFill="1" applyBorder="1" applyAlignment="1">
      <alignment vertical="center" wrapText="1"/>
    </xf>
    <xf numFmtId="0" fontId="26" fillId="7" borderId="1" xfId="0" applyFont="1" applyFill="1" applyBorder="1" applyAlignment="1">
      <alignment vertical="center" wrapText="1"/>
    </xf>
    <xf numFmtId="0" fontId="9" fillId="7" borderId="3" xfId="0" applyFont="1" applyFill="1" applyBorder="1" applyAlignment="1">
      <alignment vertical="center" wrapText="1"/>
    </xf>
    <xf numFmtId="0" fontId="10" fillId="12" borderId="4" xfId="0" applyFont="1" applyFill="1" applyBorder="1" applyAlignment="1">
      <alignment vertical="center" wrapText="1"/>
    </xf>
    <xf numFmtId="0" fontId="10" fillId="12" borderId="7" xfId="0" applyFont="1" applyFill="1" applyBorder="1" applyAlignment="1">
      <alignment vertical="center" wrapText="1"/>
    </xf>
    <xf numFmtId="0" fontId="10" fillId="12" borderId="0" xfId="0" applyFont="1" applyFill="1" applyAlignment="1">
      <alignment vertical="center" wrapText="1"/>
    </xf>
    <xf numFmtId="165" fontId="8" fillId="12" borderId="4" xfId="0" applyNumberFormat="1" applyFont="1" applyFill="1" applyBorder="1" applyAlignment="1">
      <alignment vertical="center" wrapText="1"/>
    </xf>
    <xf numFmtId="166" fontId="10" fillId="12" borderId="7" xfId="0" applyNumberFormat="1" applyFont="1" applyFill="1" applyBorder="1" applyAlignment="1">
      <alignment vertical="center" wrapText="1"/>
    </xf>
    <xf numFmtId="166" fontId="10" fillId="12" borderId="0" xfId="0" applyNumberFormat="1" applyFont="1" applyFill="1" applyAlignment="1">
      <alignment vertical="center" wrapText="1"/>
    </xf>
    <xf numFmtId="166" fontId="10" fillId="12" borderId="6" xfId="0" applyNumberFormat="1" applyFont="1" applyFill="1" applyBorder="1" applyAlignment="1">
      <alignment vertical="center" wrapText="1"/>
    </xf>
    <xf numFmtId="165" fontId="10" fillId="12" borderId="17" xfId="0" applyNumberFormat="1" applyFont="1" applyFill="1" applyBorder="1" applyAlignment="1">
      <alignment vertical="center" wrapText="1"/>
    </xf>
    <xf numFmtId="165" fontId="11" fillId="12" borderId="4" xfId="0" applyNumberFormat="1" applyFont="1" applyFill="1" applyBorder="1" applyAlignment="1">
      <alignment vertical="center" wrapText="1"/>
    </xf>
    <xf numFmtId="168" fontId="8" fillId="13" borderId="12" xfId="1" applyNumberFormat="1" applyFont="1" applyFill="1" applyBorder="1" applyAlignment="1">
      <alignment horizontal="center"/>
    </xf>
    <xf numFmtId="0" fontId="3" fillId="13" borderId="14" xfId="0" applyFont="1" applyFill="1" applyBorder="1" applyAlignment="1">
      <alignment horizontal="right"/>
    </xf>
    <xf numFmtId="165" fontId="3" fillId="13" borderId="6" xfId="0" applyNumberFormat="1" applyFont="1" applyFill="1" applyBorder="1" applyAlignment="1">
      <alignment horizontal="right"/>
    </xf>
    <xf numFmtId="165" fontId="3" fillId="13" borderId="9" xfId="0" applyNumberFormat="1" applyFont="1" applyFill="1" applyBorder="1" applyAlignment="1">
      <alignment horizontal="right"/>
    </xf>
    <xf numFmtId="0" fontId="7" fillId="14" borderId="0" xfId="0" applyFont="1" applyFill="1"/>
    <xf numFmtId="168" fontId="17" fillId="15" borderId="13" xfId="1" applyNumberFormat="1" applyFont="1" applyFill="1" applyBorder="1" applyAlignment="1">
      <alignment horizontal="center"/>
    </xf>
    <xf numFmtId="0" fontId="18" fillId="15" borderId="15" xfId="0" applyFont="1" applyFill="1" applyBorder="1" applyAlignment="1">
      <alignment horizontal="right"/>
    </xf>
    <xf numFmtId="165" fontId="18" fillId="15" borderId="17" xfId="0" applyNumberFormat="1" applyFont="1" applyFill="1" applyBorder="1" applyAlignment="1">
      <alignment horizontal="right"/>
    </xf>
    <xf numFmtId="165" fontId="18" fillId="15" borderId="20" xfId="0" applyNumberFormat="1" applyFont="1" applyFill="1" applyBorder="1" applyAlignment="1">
      <alignment horizontal="right"/>
    </xf>
    <xf numFmtId="14" fontId="7" fillId="16" borderId="0" xfId="0" applyNumberFormat="1" applyFont="1" applyFill="1" applyAlignment="1">
      <alignment vertical="center"/>
    </xf>
    <xf numFmtId="0" fontId="10" fillId="0" borderId="2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23" fillId="0" borderId="26" xfId="3" applyFont="1" applyFill="1" applyBorder="1" applyAlignment="1" applyProtection="1">
      <alignment horizontal="left" wrapText="1"/>
    </xf>
    <xf numFmtId="0" fontId="23" fillId="0" borderId="0" xfId="3" applyFont="1" applyFill="1" applyAlignment="1" applyProtection="1">
      <alignment horizontal="left" wrapText="1"/>
    </xf>
    <xf numFmtId="0" fontId="7" fillId="0" borderId="0" xfId="0" applyFont="1" applyAlignment="1">
      <alignment horizontal="center"/>
    </xf>
    <xf numFmtId="0" fontId="6" fillId="4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21" fillId="0" borderId="27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9" fillId="0" borderId="26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</cellXfs>
  <cellStyles count="4">
    <cellStyle name="Lien hypertexte" xfId="3" builtinId="8"/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colors>
    <mruColors>
      <color rgb="FF0D8AB7"/>
      <color rgb="FF08516B"/>
      <color rgb="FF05394B"/>
      <color rgb="FFD8A1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6</xdr:row>
      <xdr:rowOff>6927</xdr:rowOff>
    </xdr:from>
    <xdr:to>
      <xdr:col>12</xdr:col>
      <xdr:colOff>20781</xdr:colOff>
      <xdr:row>7</xdr:row>
      <xdr:rowOff>0</xdr:rowOff>
    </xdr:to>
    <xdr:cxnSp macro="">
      <xdr:nvCxnSpPr>
        <xdr:cNvPr id="2" name="Connecteur droit 1">
          <a:extLst>
            <a:ext uri="{FF2B5EF4-FFF2-40B4-BE49-F238E27FC236}">
              <a16:creationId xmlns:a16="http://schemas.microsoft.com/office/drawing/2014/main" id="{732A20FB-37D4-874C-A8E6-4147D9B8FBCD}"/>
            </a:ext>
          </a:extLst>
        </xdr:cNvPr>
        <xdr:cNvCxnSpPr/>
      </xdr:nvCxnSpPr>
      <xdr:spPr>
        <a:xfrm flipH="1">
          <a:off x="0" y="10192327"/>
          <a:ext cx="1506681" cy="4756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6</xdr:row>
      <xdr:rowOff>6927</xdr:rowOff>
    </xdr:from>
    <xdr:to>
      <xdr:col>11</xdr:col>
      <xdr:colOff>20781</xdr:colOff>
      <xdr:row>7</xdr:row>
      <xdr:rowOff>0</xdr:rowOff>
    </xdr:to>
    <xdr:cxnSp macro="">
      <xdr:nvCxnSpPr>
        <xdr:cNvPr id="2" name="Connecteur droit 1">
          <a:extLst>
            <a:ext uri="{FF2B5EF4-FFF2-40B4-BE49-F238E27FC236}">
              <a16:creationId xmlns:a16="http://schemas.microsoft.com/office/drawing/2014/main" id="{55A48288-3511-4890-9A0D-1F0BA60DABE8}"/>
            </a:ext>
          </a:extLst>
        </xdr:cNvPr>
        <xdr:cNvCxnSpPr/>
      </xdr:nvCxnSpPr>
      <xdr:spPr>
        <a:xfrm flipH="1">
          <a:off x="6225540" y="1942407"/>
          <a:ext cx="759921" cy="1988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oss.gouv.fr/portail/accueil/autres-elements-de-remuneration/avantages-en-nature.html.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oss.gouv.fr/portail/accueil/autres-elements-de-remuneration/avantages-en-nature.html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4B534-26C5-E941-8A1C-6CA9048FE562}">
  <sheetPr>
    <tabColor theme="5" tint="-0.499984740745262"/>
    <pageSetUpPr fitToPage="1"/>
  </sheetPr>
  <dimension ref="B1:V41"/>
  <sheetViews>
    <sheetView showGridLines="0" tabSelected="1" zoomScale="48" zoomScaleNormal="48" workbookViewId="0">
      <selection activeCell="I11" sqref="I11"/>
    </sheetView>
  </sheetViews>
  <sheetFormatPr baseColWidth="10" defaultColWidth="10.77734375" defaultRowHeight="13.8" x14ac:dyDescent="0.25"/>
  <cols>
    <col min="1" max="1" width="10.77734375" style="5"/>
    <col min="2" max="2" width="9.6640625" style="5" customWidth="1"/>
    <col min="3" max="3" width="9" style="5" customWidth="1"/>
    <col min="4" max="4" width="2.77734375" style="5" customWidth="1"/>
    <col min="5" max="5" width="13.33203125" style="5" customWidth="1"/>
    <col min="6" max="6" width="11.6640625" style="5" customWidth="1"/>
    <col min="7" max="7" width="2.77734375" style="5" customWidth="1"/>
    <col min="8" max="8" width="14.6640625" style="5" customWidth="1"/>
    <col min="9" max="9" width="11.109375" style="5" customWidth="1"/>
    <col min="10" max="10" width="12.77734375" style="5" customWidth="1"/>
    <col min="11" max="11" width="3" style="5" customWidth="1"/>
    <col min="12" max="12" width="13.44140625" style="5" customWidth="1"/>
    <col min="13" max="13" width="11.77734375" style="5" bestFit="1" customWidth="1"/>
    <col min="14" max="16" width="10.88671875" style="5" bestFit="1" customWidth="1"/>
    <col min="17" max="17" width="12" style="5" customWidth="1"/>
    <col min="18" max="16384" width="10.77734375" style="5"/>
  </cols>
  <sheetData>
    <row r="1" spans="2:18" ht="52.8" customHeight="1" x14ac:dyDescent="0.25">
      <c r="B1" s="130" t="e" vm="1">
        <v>#VALUE!</v>
      </c>
      <c r="C1" s="130"/>
      <c r="D1" s="77"/>
    </row>
    <row r="3" spans="2:18" ht="30" customHeight="1" x14ac:dyDescent="0.25">
      <c r="B3" s="131" t="s">
        <v>54</v>
      </c>
      <c r="C3" s="131"/>
      <c r="D3" s="131"/>
      <c r="E3" s="131"/>
      <c r="F3" s="131"/>
      <c r="G3" s="131"/>
      <c r="H3" s="131"/>
      <c r="I3" s="131"/>
      <c r="J3" s="131"/>
    </row>
    <row r="4" spans="2:18" ht="13.2" customHeight="1" x14ac:dyDescent="0.25">
      <c r="B4" s="6"/>
      <c r="C4" s="6"/>
      <c r="D4" s="6"/>
      <c r="E4" s="6"/>
    </row>
    <row r="5" spans="2:18" ht="14.55" customHeight="1" thickBot="1" x14ac:dyDescent="0.3">
      <c r="B5" s="13"/>
      <c r="C5" s="14"/>
      <c r="D5" s="14"/>
      <c r="E5" s="15"/>
      <c r="F5" s="15"/>
      <c r="G5" s="15"/>
      <c r="H5" s="15"/>
      <c r="I5" s="15"/>
      <c r="J5" s="15"/>
    </row>
    <row r="6" spans="2:18" s="7" customFormat="1" ht="28.2" customHeight="1" thickBot="1" x14ac:dyDescent="0.25">
      <c r="B6" s="36" t="s">
        <v>0</v>
      </c>
      <c r="C6" s="37" t="s">
        <v>1</v>
      </c>
      <c r="D6" s="16"/>
      <c r="E6" s="89" t="s">
        <v>2</v>
      </c>
      <c r="F6" s="37" t="s">
        <v>3</v>
      </c>
      <c r="G6" s="16"/>
      <c r="H6" s="89" t="s">
        <v>4</v>
      </c>
      <c r="I6" s="38" t="s">
        <v>3</v>
      </c>
      <c r="J6" s="37" t="s">
        <v>5</v>
      </c>
      <c r="L6" s="1" t="s">
        <v>15</v>
      </c>
      <c r="M6" s="58" t="s">
        <v>16</v>
      </c>
      <c r="N6" s="54" t="s">
        <v>17</v>
      </c>
      <c r="O6" s="50" t="s">
        <v>18</v>
      </c>
      <c r="P6" s="116" t="s">
        <v>19</v>
      </c>
      <c r="Q6" s="121" t="s">
        <v>20</v>
      </c>
    </row>
    <row r="7" spans="2:18" s="7" customFormat="1" ht="16.2" customHeight="1" x14ac:dyDescent="0.25">
      <c r="B7" s="8" t="s">
        <v>6</v>
      </c>
      <c r="C7" s="87">
        <v>200</v>
      </c>
      <c r="D7" s="16"/>
      <c r="E7" s="90">
        <v>1463</v>
      </c>
      <c r="F7" s="9">
        <f>E7/$C7</f>
        <v>7.3150000000000004</v>
      </c>
      <c r="G7" s="85"/>
      <c r="H7" s="93">
        <f>E7-J7</f>
        <v>1263</v>
      </c>
      <c r="I7" s="98">
        <f>H7/$C7</f>
        <v>6.3150000000000004</v>
      </c>
      <c r="J7" s="96">
        <v>200</v>
      </c>
      <c r="L7" s="2" t="s">
        <v>21</v>
      </c>
      <c r="M7" s="59" t="s">
        <v>22</v>
      </c>
      <c r="N7" s="55" t="s">
        <v>22</v>
      </c>
      <c r="O7" s="51" t="s">
        <v>22</v>
      </c>
      <c r="P7" s="117" t="s">
        <v>22</v>
      </c>
      <c r="Q7" s="122" t="s">
        <v>23</v>
      </c>
    </row>
    <row r="8" spans="2:18" s="7" customFormat="1" ht="16.2" customHeight="1" x14ac:dyDescent="0.25">
      <c r="B8" s="107" t="s">
        <v>7</v>
      </c>
      <c r="C8" s="108">
        <v>160</v>
      </c>
      <c r="D8" s="109"/>
      <c r="E8" s="110">
        <v>1343</v>
      </c>
      <c r="F8" s="111">
        <f t="shared" ref="F8:F11" si="0">E8/$C8</f>
        <v>8.3937500000000007</v>
      </c>
      <c r="G8" s="112"/>
      <c r="H8" s="110">
        <f>+E8-J8</f>
        <v>1173</v>
      </c>
      <c r="I8" s="113">
        <f t="shared" ref="I8:I11" si="1">H8/$C8</f>
        <v>7.3312499999999998</v>
      </c>
      <c r="J8" s="114">
        <v>170</v>
      </c>
      <c r="L8" s="3" t="s">
        <v>24</v>
      </c>
      <c r="M8" s="60">
        <v>21000</v>
      </c>
      <c r="N8" s="56">
        <v>47000</v>
      </c>
      <c r="O8" s="52">
        <v>62000</v>
      </c>
      <c r="P8" s="118">
        <v>80000</v>
      </c>
      <c r="Q8" s="123">
        <f>P8</f>
        <v>80000</v>
      </c>
    </row>
    <row r="9" spans="2:18" s="10" customFormat="1" ht="16.2" customHeight="1" x14ac:dyDescent="0.25">
      <c r="B9" s="8" t="s">
        <v>8</v>
      </c>
      <c r="C9" s="87">
        <v>120</v>
      </c>
      <c r="D9" s="16"/>
      <c r="E9" s="91">
        <v>1080</v>
      </c>
      <c r="F9" s="9">
        <f t="shared" si="0"/>
        <v>9</v>
      </c>
      <c r="G9" s="85"/>
      <c r="H9" s="93">
        <f t="shared" ref="H9" si="2">+E9-J9</f>
        <v>1035</v>
      </c>
      <c r="I9" s="98">
        <f t="shared" si="1"/>
        <v>8.625</v>
      </c>
      <c r="J9" s="96">
        <v>45</v>
      </c>
      <c r="L9" s="3" t="s">
        <v>25</v>
      </c>
      <c r="M9" s="60">
        <v>38000</v>
      </c>
      <c r="N9" s="56">
        <v>53000</v>
      </c>
      <c r="O9" s="52">
        <v>70000</v>
      </c>
      <c r="P9" s="118">
        <v>85000</v>
      </c>
      <c r="Q9" s="123">
        <f>P9</f>
        <v>85000</v>
      </c>
    </row>
    <row r="10" spans="2:18" s="7" customFormat="1" ht="16.2" customHeight="1" x14ac:dyDescent="0.25">
      <c r="B10" s="107" t="s">
        <v>9</v>
      </c>
      <c r="C10" s="108">
        <v>80</v>
      </c>
      <c r="D10" s="109"/>
      <c r="E10" s="115">
        <v>800</v>
      </c>
      <c r="F10" s="111">
        <f t="shared" si="0"/>
        <v>10</v>
      </c>
      <c r="G10" s="112"/>
      <c r="H10" s="115">
        <v>800</v>
      </c>
      <c r="I10" s="113">
        <f t="shared" si="1"/>
        <v>10</v>
      </c>
      <c r="J10" s="114">
        <f t="shared" ref="J10:J11" si="3">E10-H10</f>
        <v>0</v>
      </c>
      <c r="L10" s="3" t="s">
        <v>26</v>
      </c>
      <c r="M10" s="60">
        <v>53000</v>
      </c>
      <c r="N10" s="56">
        <v>63000</v>
      </c>
      <c r="O10" s="52">
        <v>95000</v>
      </c>
      <c r="P10" s="118">
        <v>150000</v>
      </c>
      <c r="Q10" s="123">
        <f>P10</f>
        <v>150000</v>
      </c>
    </row>
    <row r="11" spans="2:18" s="7" customFormat="1" ht="16.2" customHeight="1" thickBot="1" x14ac:dyDescent="0.3">
      <c r="B11" s="11" t="s">
        <v>10</v>
      </c>
      <c r="C11" s="88">
        <v>40</v>
      </c>
      <c r="D11" s="16"/>
      <c r="E11" s="92">
        <v>400</v>
      </c>
      <c r="F11" s="12">
        <f t="shared" si="0"/>
        <v>10</v>
      </c>
      <c r="G11" s="85"/>
      <c r="H11" s="95">
        <v>400</v>
      </c>
      <c r="I11" s="100">
        <f t="shared" si="1"/>
        <v>10</v>
      </c>
      <c r="J11" s="97">
        <f t="shared" si="3"/>
        <v>0</v>
      </c>
      <c r="L11" s="4" t="s">
        <v>27</v>
      </c>
      <c r="M11" s="61">
        <v>60000</v>
      </c>
      <c r="N11" s="57">
        <v>80000</v>
      </c>
      <c r="O11" s="53">
        <v>150000</v>
      </c>
      <c r="P11" s="119">
        <v>180000</v>
      </c>
      <c r="Q11" s="124">
        <f>P11</f>
        <v>180000</v>
      </c>
    </row>
    <row r="12" spans="2:18" ht="22.8" customHeight="1" thickBot="1" x14ac:dyDescent="0.3">
      <c r="B12" s="13"/>
      <c r="C12" s="13"/>
      <c r="D12" s="13"/>
      <c r="E12" s="15"/>
      <c r="F12" s="15"/>
      <c r="G12" s="15"/>
      <c r="H12" s="15"/>
      <c r="I12" s="15"/>
      <c r="J12" s="15"/>
      <c r="Q12" s="120"/>
    </row>
    <row r="13" spans="2:18" s="7" customFormat="1" ht="28.2" customHeight="1" x14ac:dyDescent="0.25">
      <c r="B13" s="33" t="s">
        <v>11</v>
      </c>
      <c r="C13" s="106" t="s">
        <v>1</v>
      </c>
      <c r="D13" s="16"/>
      <c r="E13" s="105" t="s">
        <v>2</v>
      </c>
      <c r="F13" s="34" t="s">
        <v>3</v>
      </c>
      <c r="G13" s="16"/>
      <c r="H13" s="105" t="s">
        <v>4</v>
      </c>
      <c r="I13" s="35" t="s">
        <v>3</v>
      </c>
      <c r="J13" s="34" t="s">
        <v>5</v>
      </c>
      <c r="L13" s="20" t="s">
        <v>48</v>
      </c>
      <c r="M13" s="21"/>
      <c r="N13" s="133" t="s">
        <v>50</v>
      </c>
      <c r="O13" s="134"/>
      <c r="P13" s="135" t="s">
        <v>41</v>
      </c>
      <c r="Q13" s="136"/>
      <c r="R13" s="19"/>
    </row>
    <row r="14" spans="2:18" s="7" customFormat="1" ht="16.2" customHeight="1" x14ac:dyDescent="0.25">
      <c r="B14" s="8" t="s">
        <v>6</v>
      </c>
      <c r="C14" s="87">
        <v>200</v>
      </c>
      <c r="D14" s="16"/>
      <c r="E14" s="90">
        <v>1492</v>
      </c>
      <c r="F14" s="9">
        <f>E14/$C14</f>
        <v>7.46</v>
      </c>
      <c r="G14" s="85"/>
      <c r="H14" s="93">
        <f>+E14-J14</f>
        <v>1292</v>
      </c>
      <c r="I14" s="98">
        <f>H14/$C14</f>
        <v>6.46</v>
      </c>
      <c r="J14" s="96">
        <f>J7</f>
        <v>200</v>
      </c>
      <c r="L14" s="80" t="s">
        <v>51</v>
      </c>
      <c r="M14" s="65" t="s">
        <v>28</v>
      </c>
      <c r="N14" s="66"/>
      <c r="O14" s="67"/>
      <c r="P14" s="135"/>
      <c r="Q14" s="136"/>
      <c r="R14" s="23"/>
    </row>
    <row r="15" spans="2:18" ht="16.2" customHeight="1" x14ac:dyDescent="0.25">
      <c r="B15" s="107" t="s">
        <v>7</v>
      </c>
      <c r="C15" s="108">
        <v>160</v>
      </c>
      <c r="D15" s="109"/>
      <c r="E15" s="110">
        <f>1381-11</f>
        <v>1370</v>
      </c>
      <c r="F15" s="111">
        <f>E15/$C15</f>
        <v>8.5625</v>
      </c>
      <c r="G15" s="112"/>
      <c r="H15" s="110">
        <f>+E15-J15</f>
        <v>1200</v>
      </c>
      <c r="I15" s="113">
        <f t="shared" ref="I15:I18" si="4">H15/$C15</f>
        <v>7.5</v>
      </c>
      <c r="J15" s="114">
        <f t="shared" ref="J15:J16" si="5">J8</f>
        <v>170</v>
      </c>
      <c r="L15" s="62"/>
      <c r="M15" s="78" t="s">
        <v>29</v>
      </c>
      <c r="N15" s="78" t="s">
        <v>30</v>
      </c>
      <c r="O15" s="79" t="s">
        <v>31</v>
      </c>
      <c r="P15" s="23"/>
      <c r="Q15" s="23"/>
      <c r="R15" s="23"/>
    </row>
    <row r="16" spans="2:18" s="10" customFormat="1" ht="16.2" customHeight="1" x14ac:dyDescent="0.25">
      <c r="B16" s="8" t="s">
        <v>8</v>
      </c>
      <c r="C16" s="87">
        <v>120</v>
      </c>
      <c r="D16" s="16"/>
      <c r="E16" s="91">
        <v>1100</v>
      </c>
      <c r="F16" s="9">
        <f t="shared" ref="F16:F18" si="6">E16/$C16</f>
        <v>9.1666666666666661</v>
      </c>
      <c r="G16" s="85"/>
      <c r="H16" s="93">
        <f t="shared" ref="H16" si="7">+E16-J16</f>
        <v>1055</v>
      </c>
      <c r="I16" s="98">
        <f t="shared" si="4"/>
        <v>8.7916666666666661</v>
      </c>
      <c r="J16" s="96">
        <f t="shared" si="5"/>
        <v>45</v>
      </c>
      <c r="L16" s="63" t="s">
        <v>24</v>
      </c>
      <c r="M16" s="63" t="s">
        <v>42</v>
      </c>
      <c r="N16" s="63" t="s">
        <v>43</v>
      </c>
      <c r="O16" s="63" t="s">
        <v>43</v>
      </c>
      <c r="P16" s="137" t="s">
        <v>52</v>
      </c>
      <c r="Q16" s="138"/>
      <c r="R16" s="23"/>
    </row>
    <row r="17" spans="2:22" ht="16.2" customHeight="1" x14ac:dyDescent="0.25">
      <c r="B17" s="107" t="s">
        <v>9</v>
      </c>
      <c r="C17" s="108">
        <v>80</v>
      </c>
      <c r="D17" s="109"/>
      <c r="E17" s="115">
        <v>800</v>
      </c>
      <c r="F17" s="111">
        <f t="shared" si="6"/>
        <v>10</v>
      </c>
      <c r="G17" s="112"/>
      <c r="H17" s="115">
        <v>800</v>
      </c>
      <c r="I17" s="113">
        <f t="shared" si="4"/>
        <v>10</v>
      </c>
      <c r="J17" s="114">
        <f>J10</f>
        <v>0</v>
      </c>
      <c r="L17" s="64" t="s">
        <v>25</v>
      </c>
      <c r="M17" s="64" t="s">
        <v>44</v>
      </c>
      <c r="N17" s="64" t="s">
        <v>45</v>
      </c>
      <c r="O17" s="64" t="s">
        <v>45</v>
      </c>
      <c r="P17" s="137"/>
      <c r="Q17" s="138"/>
      <c r="R17" s="23"/>
    </row>
    <row r="18" spans="2:22" s="7" customFormat="1" ht="16.2" customHeight="1" thickBot="1" x14ac:dyDescent="0.3">
      <c r="B18" s="11" t="s">
        <v>10</v>
      </c>
      <c r="C18" s="88">
        <v>40</v>
      </c>
      <c r="D18" s="16"/>
      <c r="E18" s="92">
        <v>400</v>
      </c>
      <c r="F18" s="12">
        <f t="shared" si="6"/>
        <v>10</v>
      </c>
      <c r="G18" s="85"/>
      <c r="H18" s="95">
        <v>400</v>
      </c>
      <c r="I18" s="100">
        <f t="shared" si="4"/>
        <v>10</v>
      </c>
      <c r="J18" s="97">
        <f>J11</f>
        <v>0</v>
      </c>
      <c r="L18" s="63" t="s">
        <v>26</v>
      </c>
      <c r="M18" s="63" t="s">
        <v>46</v>
      </c>
      <c r="N18" s="63" t="s">
        <v>47</v>
      </c>
      <c r="O18" s="63" t="s">
        <v>47</v>
      </c>
      <c r="P18" s="137"/>
      <c r="Q18" s="138"/>
      <c r="R18" s="23"/>
    </row>
    <row r="19" spans="2:22" s="7" customFormat="1" ht="14.55" customHeight="1" thickBot="1" x14ac:dyDescent="0.3">
      <c r="B19" s="16"/>
      <c r="C19" s="16"/>
      <c r="D19" s="16"/>
      <c r="E19" s="18"/>
      <c r="F19" s="18"/>
      <c r="G19" s="18"/>
      <c r="H19" s="18"/>
      <c r="I19" s="18"/>
      <c r="J19" s="18"/>
      <c r="P19" s="23"/>
      <c r="Q19" s="23"/>
      <c r="R19" s="23"/>
    </row>
    <row r="20" spans="2:22" s="7" customFormat="1" ht="28.2" customHeight="1" x14ac:dyDescent="0.3">
      <c r="B20" s="30" t="s">
        <v>12</v>
      </c>
      <c r="C20" s="31" t="s">
        <v>1</v>
      </c>
      <c r="D20" s="16"/>
      <c r="E20" s="102" t="s">
        <v>2</v>
      </c>
      <c r="F20" s="31" t="s">
        <v>3</v>
      </c>
      <c r="G20" s="16"/>
      <c r="H20" s="102" t="s">
        <v>4</v>
      </c>
      <c r="I20" s="32" t="s">
        <v>3</v>
      </c>
      <c r="J20" s="31" t="s">
        <v>5</v>
      </c>
      <c r="L20" s="20" t="s">
        <v>32</v>
      </c>
      <c r="M20" s="21"/>
      <c r="N20" s="21"/>
      <c r="O20" s="22" t="s">
        <v>49</v>
      </c>
      <c r="P20" s="139" t="s">
        <v>34</v>
      </c>
      <c r="Q20" s="140"/>
      <c r="R20" s="16"/>
      <c r="S20" s="16"/>
      <c r="T20" s="16"/>
      <c r="U20" s="16"/>
      <c r="V20" s="16"/>
    </row>
    <row r="21" spans="2:22" s="7" customFormat="1" ht="16.2" customHeight="1" x14ac:dyDescent="0.25">
      <c r="B21" s="8" t="s">
        <v>6</v>
      </c>
      <c r="C21" s="87">
        <v>200</v>
      </c>
      <c r="D21" s="16"/>
      <c r="E21" s="90">
        <v>1522</v>
      </c>
      <c r="F21" s="9">
        <f>E21/$C21</f>
        <v>7.61</v>
      </c>
      <c r="G21" s="85"/>
      <c r="H21" s="93">
        <f>+E21-J21</f>
        <v>1322</v>
      </c>
      <c r="I21" s="98">
        <f>H21/$C21</f>
        <v>6.61</v>
      </c>
      <c r="J21" s="96">
        <f>J7</f>
        <v>200</v>
      </c>
      <c r="L21" s="24" t="s">
        <v>33</v>
      </c>
      <c r="M21" s="25"/>
      <c r="N21" s="25"/>
      <c r="O21" s="26"/>
      <c r="P21" s="139"/>
      <c r="Q21" s="140"/>
      <c r="R21" s="23"/>
    </row>
    <row r="22" spans="2:22" s="7" customFormat="1" ht="16.2" customHeight="1" x14ac:dyDescent="0.25">
      <c r="B22" s="107" t="s">
        <v>7</v>
      </c>
      <c r="C22" s="108">
        <v>160</v>
      </c>
      <c r="D22" s="109"/>
      <c r="E22" s="110">
        <f>1385+10</f>
        <v>1395</v>
      </c>
      <c r="F22" s="111">
        <f t="shared" ref="F22:F25" si="8">E22/$C22</f>
        <v>8.71875</v>
      </c>
      <c r="G22" s="112"/>
      <c r="H22" s="110">
        <f t="shared" ref="H22:H23" si="9">+E22-J22</f>
        <v>1225</v>
      </c>
      <c r="I22" s="113">
        <f t="shared" ref="I22:I25" si="10">H22/$C22</f>
        <v>7.65625</v>
      </c>
      <c r="J22" s="114">
        <f t="shared" ref="J22:J24" si="11">J8</f>
        <v>170</v>
      </c>
      <c r="L22" s="68"/>
      <c r="M22" s="72" t="s">
        <v>16</v>
      </c>
      <c r="N22" s="72" t="s">
        <v>17</v>
      </c>
      <c r="O22" s="73" t="s">
        <v>18</v>
      </c>
      <c r="P22" s="76"/>
      <c r="Q22" s="23"/>
      <c r="R22" s="23"/>
    </row>
    <row r="23" spans="2:22" s="7" customFormat="1" ht="16.2" customHeight="1" thickBot="1" x14ac:dyDescent="0.3">
      <c r="B23" s="8" t="s">
        <v>8</v>
      </c>
      <c r="C23" s="87">
        <v>120</v>
      </c>
      <c r="D23" s="16"/>
      <c r="E23" s="91">
        <v>1175</v>
      </c>
      <c r="F23" s="9">
        <f t="shared" si="8"/>
        <v>9.7916666666666661</v>
      </c>
      <c r="G23" s="85"/>
      <c r="H23" s="93">
        <f t="shared" si="9"/>
        <v>1130</v>
      </c>
      <c r="I23" s="98">
        <f t="shared" si="10"/>
        <v>9.4166666666666661</v>
      </c>
      <c r="J23" s="96">
        <f t="shared" si="11"/>
        <v>45</v>
      </c>
      <c r="L23" s="69" t="s">
        <v>35</v>
      </c>
      <c r="M23" s="70">
        <v>984.26</v>
      </c>
      <c r="N23" s="70">
        <v>848.47</v>
      </c>
      <c r="O23" s="71">
        <v>712.72</v>
      </c>
      <c r="P23" s="23"/>
      <c r="Q23" s="23"/>
      <c r="R23" s="23"/>
    </row>
    <row r="24" spans="2:22" s="7" customFormat="1" ht="16.2" customHeight="1" x14ac:dyDescent="0.3">
      <c r="B24" s="107" t="s">
        <v>9</v>
      </c>
      <c r="C24" s="108">
        <v>80</v>
      </c>
      <c r="D24" s="109"/>
      <c r="E24" s="115">
        <v>800</v>
      </c>
      <c r="F24" s="111">
        <f t="shared" si="8"/>
        <v>10</v>
      </c>
      <c r="G24" s="112"/>
      <c r="H24" s="115">
        <v>800</v>
      </c>
      <c r="I24" s="113">
        <f t="shared" si="10"/>
        <v>10</v>
      </c>
      <c r="J24" s="114">
        <f t="shared" si="11"/>
        <v>0</v>
      </c>
      <c r="L24" s="132"/>
      <c r="M24" s="132"/>
      <c r="N24" s="132"/>
      <c r="O24" s="132"/>
      <c r="P24" s="132"/>
      <c r="Q24" s="132"/>
      <c r="R24" s="132"/>
    </row>
    <row r="25" spans="2:22" s="7" customFormat="1" ht="16.2" customHeight="1" thickBot="1" x14ac:dyDescent="0.35">
      <c r="B25" s="11" t="s">
        <v>10</v>
      </c>
      <c r="C25" s="88">
        <v>40</v>
      </c>
      <c r="D25" s="16"/>
      <c r="E25" s="92">
        <v>400</v>
      </c>
      <c r="F25" s="12">
        <f t="shared" si="8"/>
        <v>10</v>
      </c>
      <c r="G25" s="85"/>
      <c r="H25" s="95">
        <v>400</v>
      </c>
      <c r="I25" s="100">
        <f t="shared" si="10"/>
        <v>10</v>
      </c>
      <c r="J25" s="97">
        <f>J11</f>
        <v>0</v>
      </c>
    </row>
    <row r="26" spans="2:22" s="7" customFormat="1" ht="14.55" customHeight="1" thickBot="1" x14ac:dyDescent="0.35">
      <c r="B26" s="16"/>
      <c r="C26" s="17"/>
      <c r="D26" s="17"/>
      <c r="E26" s="18"/>
      <c r="F26" s="18"/>
      <c r="G26" s="18"/>
      <c r="H26" s="18"/>
      <c r="I26" s="18"/>
      <c r="J26" s="18"/>
    </row>
    <row r="27" spans="2:22" s="7" customFormat="1" ht="28.2" customHeight="1" x14ac:dyDescent="0.3">
      <c r="B27" s="27" t="s">
        <v>13</v>
      </c>
      <c r="C27" s="28" t="s">
        <v>1</v>
      </c>
      <c r="D27" s="86"/>
      <c r="E27" s="101" t="s">
        <v>2</v>
      </c>
      <c r="F27" s="28" t="s">
        <v>3</v>
      </c>
      <c r="G27" s="86"/>
      <c r="H27" s="101" t="s">
        <v>4</v>
      </c>
      <c r="I27" s="29" t="s">
        <v>3</v>
      </c>
      <c r="J27" s="28" t="s">
        <v>5</v>
      </c>
      <c r="L27" s="126" t="s">
        <v>37</v>
      </c>
      <c r="M27" s="127"/>
      <c r="N27" s="128" t="s">
        <v>53</v>
      </c>
      <c r="O27" s="129"/>
      <c r="P27" s="129"/>
      <c r="Q27" s="83"/>
    </row>
    <row r="28" spans="2:22" s="7" customFormat="1" ht="16.2" customHeight="1" x14ac:dyDescent="0.25">
      <c r="B28" s="8" t="s">
        <v>6</v>
      </c>
      <c r="C28" s="87">
        <v>200</v>
      </c>
      <c r="D28" s="16"/>
      <c r="E28" s="90">
        <v>1575</v>
      </c>
      <c r="F28" s="9">
        <f>E28/$C28</f>
        <v>7.875</v>
      </c>
      <c r="G28" s="85"/>
      <c r="H28" s="93">
        <f>+E28-J28</f>
        <v>1375</v>
      </c>
      <c r="I28" s="98">
        <f>H28/$C28</f>
        <v>6.875</v>
      </c>
      <c r="J28" s="96">
        <f>J7</f>
        <v>200</v>
      </c>
      <c r="L28" s="74" t="s">
        <v>38</v>
      </c>
      <c r="M28" s="81">
        <v>2540</v>
      </c>
      <c r="N28" s="84" t="s">
        <v>40</v>
      </c>
    </row>
    <row r="29" spans="2:22" s="7" customFormat="1" ht="16.2" customHeight="1" thickBot="1" x14ac:dyDescent="0.3">
      <c r="B29" s="107" t="s">
        <v>7</v>
      </c>
      <c r="C29" s="108">
        <v>160</v>
      </c>
      <c r="D29" s="109"/>
      <c r="E29" s="110">
        <f>1388+25</f>
        <v>1413</v>
      </c>
      <c r="F29" s="111">
        <f t="shared" ref="F29:F32" si="12">E29/$C29</f>
        <v>8.8312500000000007</v>
      </c>
      <c r="G29" s="112"/>
      <c r="H29" s="110">
        <f t="shared" ref="H29:H30" si="13">+E29-J29</f>
        <v>1243</v>
      </c>
      <c r="I29" s="113">
        <f t="shared" ref="I29:I32" si="14">H29/$C29</f>
        <v>7.7687499999999998</v>
      </c>
      <c r="J29" s="114">
        <f t="shared" ref="J29:J31" si="15">J8</f>
        <v>170</v>
      </c>
      <c r="L29" s="75" t="s">
        <v>39</v>
      </c>
      <c r="M29" s="82">
        <f>M28/12</f>
        <v>211.66666666666666</v>
      </c>
      <c r="N29" s="23"/>
      <c r="O29" s="23"/>
      <c r="P29" s="23"/>
      <c r="Q29" s="23"/>
      <c r="R29" s="23"/>
    </row>
    <row r="30" spans="2:22" s="7" customFormat="1" ht="16.2" customHeight="1" x14ac:dyDescent="0.25">
      <c r="B30" s="8" t="s">
        <v>8</v>
      </c>
      <c r="C30" s="87">
        <v>120</v>
      </c>
      <c r="D30" s="16"/>
      <c r="E30" s="91">
        <v>1200</v>
      </c>
      <c r="F30" s="9">
        <f t="shared" si="12"/>
        <v>10</v>
      </c>
      <c r="G30" s="85"/>
      <c r="H30" s="93">
        <f t="shared" si="13"/>
        <v>1155</v>
      </c>
      <c r="I30" s="98">
        <f t="shared" si="14"/>
        <v>9.625</v>
      </c>
      <c r="J30" s="96">
        <f t="shared" si="15"/>
        <v>45</v>
      </c>
      <c r="M30" s="5"/>
      <c r="N30" s="5"/>
      <c r="O30" s="5"/>
      <c r="P30" s="5"/>
      <c r="Q30" s="5"/>
      <c r="R30" s="5"/>
    </row>
    <row r="31" spans="2:22" s="7" customFormat="1" ht="16.2" customHeight="1" x14ac:dyDescent="0.25">
      <c r="B31" s="107" t="s">
        <v>9</v>
      </c>
      <c r="C31" s="108">
        <v>80</v>
      </c>
      <c r="D31" s="109"/>
      <c r="E31" s="115">
        <v>800</v>
      </c>
      <c r="F31" s="111">
        <f t="shared" si="12"/>
        <v>10</v>
      </c>
      <c r="G31" s="112"/>
      <c r="H31" s="115">
        <v>800</v>
      </c>
      <c r="I31" s="113">
        <f t="shared" si="14"/>
        <v>10</v>
      </c>
      <c r="J31" s="114">
        <f t="shared" si="15"/>
        <v>0</v>
      </c>
      <c r="N31" s="5"/>
      <c r="O31" s="5"/>
      <c r="P31" s="5"/>
      <c r="Q31" s="5"/>
      <c r="R31" s="5"/>
    </row>
    <row r="32" spans="2:22" s="7" customFormat="1" ht="16.2" customHeight="1" thickBot="1" x14ac:dyDescent="0.3">
      <c r="B32" s="11" t="s">
        <v>10</v>
      </c>
      <c r="C32" s="88">
        <v>40</v>
      </c>
      <c r="D32" s="16"/>
      <c r="E32" s="92">
        <v>400</v>
      </c>
      <c r="F32" s="12">
        <f t="shared" si="12"/>
        <v>10</v>
      </c>
      <c r="G32" s="85"/>
      <c r="H32" s="95">
        <v>400</v>
      </c>
      <c r="I32" s="100">
        <f t="shared" si="14"/>
        <v>10</v>
      </c>
      <c r="J32" s="97">
        <f>J18</f>
        <v>0</v>
      </c>
      <c r="N32" s="5"/>
      <c r="O32" s="5"/>
      <c r="P32" s="5"/>
      <c r="Q32" s="5"/>
      <c r="R32" s="5"/>
    </row>
    <row r="33" spans="2:18" s="7" customFormat="1" ht="14.55" customHeight="1" thickBot="1" x14ac:dyDescent="0.3">
      <c r="B33" s="16"/>
      <c r="C33" s="16"/>
      <c r="D33" s="16"/>
      <c r="E33" s="18"/>
      <c r="F33" s="18"/>
      <c r="G33" s="18"/>
      <c r="H33" s="18"/>
      <c r="I33" s="18"/>
      <c r="J33" s="18"/>
      <c r="N33" s="5"/>
      <c r="O33" s="5"/>
      <c r="P33" s="5"/>
      <c r="Q33" s="5"/>
      <c r="R33" s="5"/>
    </row>
    <row r="34" spans="2:18" s="7" customFormat="1" ht="28.2" customHeight="1" x14ac:dyDescent="0.25">
      <c r="B34" s="39" t="s">
        <v>14</v>
      </c>
      <c r="C34" s="40" t="s">
        <v>1</v>
      </c>
      <c r="D34" s="86"/>
      <c r="E34" s="99" t="s">
        <v>2</v>
      </c>
      <c r="F34" s="40" t="s">
        <v>3</v>
      </c>
      <c r="G34" s="86"/>
      <c r="H34" s="99" t="s">
        <v>4</v>
      </c>
      <c r="I34" s="41" t="s">
        <v>3</v>
      </c>
      <c r="J34" s="40" t="s">
        <v>5</v>
      </c>
      <c r="L34" s="23"/>
      <c r="M34" s="5"/>
      <c r="N34" s="5"/>
      <c r="O34" s="5"/>
      <c r="P34" s="5"/>
      <c r="Q34" s="5"/>
      <c r="R34" s="5"/>
    </row>
    <row r="35" spans="2:18" s="7" customFormat="1" ht="16.2" customHeight="1" x14ac:dyDescent="0.3">
      <c r="B35" s="8" t="s">
        <v>6</v>
      </c>
      <c r="C35" s="87">
        <v>200</v>
      </c>
      <c r="D35" s="16"/>
      <c r="E35" s="90">
        <v>1620</v>
      </c>
      <c r="F35" s="9">
        <f>E35/$C35</f>
        <v>8.1</v>
      </c>
      <c r="G35" s="85"/>
      <c r="H35" s="93">
        <f>+E35-J35</f>
        <v>1420</v>
      </c>
      <c r="I35" s="98">
        <f>H35/$C35</f>
        <v>7.1</v>
      </c>
      <c r="J35" s="96">
        <f>J7</f>
        <v>200</v>
      </c>
    </row>
    <row r="36" spans="2:18" s="7" customFormat="1" ht="16.2" customHeight="1" x14ac:dyDescent="0.3">
      <c r="B36" s="107" t="s">
        <v>7</v>
      </c>
      <c r="C36" s="108">
        <v>160</v>
      </c>
      <c r="D36" s="109"/>
      <c r="E36" s="110">
        <f>1395+25</f>
        <v>1420</v>
      </c>
      <c r="F36" s="111">
        <f t="shared" ref="F36:F39" si="16">E36/$C36</f>
        <v>8.875</v>
      </c>
      <c r="G36" s="112"/>
      <c r="H36" s="110">
        <f t="shared" ref="H36:H37" si="17">+E36-J36</f>
        <v>1250</v>
      </c>
      <c r="I36" s="113">
        <f t="shared" ref="I36:I39" si="18">H36/$C36</f>
        <v>7.8125</v>
      </c>
      <c r="J36" s="114">
        <f t="shared" ref="J36:J38" si="19">J8</f>
        <v>170</v>
      </c>
    </row>
    <row r="37" spans="2:18" s="7" customFormat="1" ht="16.2" customHeight="1" x14ac:dyDescent="0.3">
      <c r="B37" s="8" t="s">
        <v>8</v>
      </c>
      <c r="C37" s="87">
        <v>120</v>
      </c>
      <c r="D37" s="16"/>
      <c r="E37" s="91">
        <v>1200</v>
      </c>
      <c r="F37" s="9">
        <f t="shared" si="16"/>
        <v>10</v>
      </c>
      <c r="G37" s="85"/>
      <c r="H37" s="93">
        <f t="shared" si="17"/>
        <v>1155</v>
      </c>
      <c r="I37" s="98">
        <f t="shared" si="18"/>
        <v>9.625</v>
      </c>
      <c r="J37" s="96">
        <f t="shared" si="19"/>
        <v>45</v>
      </c>
    </row>
    <row r="38" spans="2:18" s="7" customFormat="1" ht="16.2" customHeight="1" x14ac:dyDescent="0.3">
      <c r="B38" s="107" t="s">
        <v>9</v>
      </c>
      <c r="C38" s="108">
        <v>80</v>
      </c>
      <c r="D38" s="109"/>
      <c r="E38" s="115">
        <v>800</v>
      </c>
      <c r="F38" s="111">
        <f t="shared" si="16"/>
        <v>10</v>
      </c>
      <c r="G38" s="112"/>
      <c r="H38" s="115">
        <v>800</v>
      </c>
      <c r="I38" s="113">
        <f t="shared" si="18"/>
        <v>10</v>
      </c>
      <c r="J38" s="114">
        <f t="shared" si="19"/>
        <v>0</v>
      </c>
    </row>
    <row r="39" spans="2:18" s="7" customFormat="1" ht="16.2" customHeight="1" thickBot="1" x14ac:dyDescent="0.35">
      <c r="B39" s="11" t="s">
        <v>10</v>
      </c>
      <c r="C39" s="88">
        <v>40</v>
      </c>
      <c r="D39" s="16"/>
      <c r="E39" s="92">
        <v>400</v>
      </c>
      <c r="F39" s="12">
        <f t="shared" si="16"/>
        <v>10</v>
      </c>
      <c r="G39" s="85"/>
      <c r="H39" s="95">
        <v>400</v>
      </c>
      <c r="I39" s="100">
        <f t="shared" si="18"/>
        <v>10</v>
      </c>
      <c r="J39" s="97">
        <f>J11</f>
        <v>0</v>
      </c>
      <c r="Q39" s="125">
        <v>45991</v>
      </c>
    </row>
    <row r="40" spans="2:18" s="7" customFormat="1" ht="17.55" customHeight="1" x14ac:dyDescent="0.3">
      <c r="B40" s="16"/>
      <c r="C40" s="16"/>
      <c r="D40" s="16"/>
      <c r="E40" s="16"/>
      <c r="F40" s="18"/>
      <c r="G40" s="18"/>
      <c r="H40" s="18"/>
      <c r="I40" s="18"/>
      <c r="J40" s="18"/>
    </row>
    <row r="41" spans="2:18" ht="18" customHeight="1" x14ac:dyDescent="0.25">
      <c r="B41" s="19"/>
      <c r="C41" s="19"/>
      <c r="D41" s="19"/>
      <c r="E41" s="19"/>
      <c r="F41" s="15"/>
      <c r="G41" s="15"/>
      <c r="H41" s="15"/>
      <c r="I41" s="15"/>
      <c r="J41" s="15"/>
    </row>
  </sheetData>
  <mergeCells count="9">
    <mergeCell ref="L27:M27"/>
    <mergeCell ref="N27:P27"/>
    <mergeCell ref="B1:C1"/>
    <mergeCell ref="B3:J3"/>
    <mergeCell ref="L24:R24"/>
    <mergeCell ref="N13:O13"/>
    <mergeCell ref="P13:Q14"/>
    <mergeCell ref="P16:Q18"/>
    <mergeCell ref="P20:Q21"/>
  </mergeCells>
  <phoneticPr fontId="24" type="noConversion"/>
  <hyperlinks>
    <hyperlink ref="N27" r:id="rId1" xr:uid="{D7D155FC-564B-2049-B23E-FDC854906058}"/>
  </hyperlinks>
  <pageMargins left="0.7" right="0.7" top="0.75" bottom="0.75" header="0.3" footer="0.3"/>
  <pageSetup paperSize="9" scale="66" orientation="landscape" horizontalDpi="300" verticalDpi="300" r:id="rId2"/>
  <ignoredErrors>
    <ignoredError sqref="H7:H9 H14:H16 H21:H23 H28:H30 H35:H37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886DB-CDA7-49A9-B55A-D9D10206D686}">
  <sheetPr>
    <tabColor theme="5" tint="-0.499984740745262"/>
    <pageSetUpPr fitToPage="1"/>
  </sheetPr>
  <dimension ref="A1:U41"/>
  <sheetViews>
    <sheetView showGridLines="0" topLeftCell="A17" zoomScale="75" zoomScaleNormal="75" workbookViewId="0">
      <selection activeCell="D36" sqref="D36"/>
    </sheetView>
  </sheetViews>
  <sheetFormatPr baseColWidth="10" defaultColWidth="10.77734375" defaultRowHeight="13.8" x14ac:dyDescent="0.25"/>
  <cols>
    <col min="1" max="1" width="9.6640625" style="5" customWidth="1"/>
    <col min="2" max="2" width="9" style="5" customWidth="1"/>
    <col min="3" max="3" width="2.77734375" style="5" customWidth="1"/>
    <col min="4" max="4" width="13.33203125" style="5" customWidth="1"/>
    <col min="5" max="5" width="11.6640625" style="5" customWidth="1"/>
    <col min="6" max="6" width="2.77734375" style="5" customWidth="1"/>
    <col min="7" max="7" width="14.6640625" style="5" customWidth="1"/>
    <col min="8" max="8" width="11.109375" style="5" customWidth="1"/>
    <col min="9" max="9" width="12.77734375" style="5" customWidth="1"/>
    <col min="10" max="10" width="3" style="5" customWidth="1"/>
    <col min="11" max="11" width="10.77734375" style="5"/>
    <col min="12" max="12" width="11.77734375" style="5" bestFit="1" customWidth="1"/>
    <col min="13" max="16" width="10.88671875" style="5" bestFit="1" customWidth="1"/>
    <col min="17" max="16384" width="10.77734375" style="5"/>
  </cols>
  <sheetData>
    <row r="1" spans="1:17" ht="52.8" customHeight="1" x14ac:dyDescent="0.25">
      <c r="A1" s="130" t="e" vm="1">
        <v>#VALUE!</v>
      </c>
      <c r="B1" s="130"/>
      <c r="C1" s="77"/>
    </row>
    <row r="3" spans="1:17" ht="30" customHeight="1" x14ac:dyDescent="0.25">
      <c r="A3" s="131" t="s">
        <v>36</v>
      </c>
      <c r="B3" s="131"/>
      <c r="C3" s="131"/>
      <c r="D3" s="131"/>
      <c r="E3" s="131"/>
      <c r="F3" s="131"/>
      <c r="G3" s="131"/>
      <c r="H3" s="131"/>
      <c r="I3" s="131"/>
    </row>
    <row r="4" spans="1:17" ht="13.2" customHeight="1" x14ac:dyDescent="0.25">
      <c r="A4" s="6"/>
      <c r="B4" s="6"/>
      <c r="C4" s="6"/>
      <c r="D4" s="6"/>
    </row>
    <row r="5" spans="1:17" ht="14.55" customHeight="1" thickBot="1" x14ac:dyDescent="0.3">
      <c r="A5" s="13"/>
      <c r="B5" s="14"/>
      <c r="C5" s="14"/>
      <c r="D5" s="15"/>
      <c r="E5" s="15"/>
      <c r="F5" s="15"/>
      <c r="G5" s="15"/>
      <c r="H5" s="15"/>
      <c r="I5" s="15"/>
    </row>
    <row r="6" spans="1:17" s="7" customFormat="1" ht="28.2" customHeight="1" thickBot="1" x14ac:dyDescent="0.25">
      <c r="A6" s="36" t="s">
        <v>0</v>
      </c>
      <c r="B6" s="37" t="s">
        <v>1</v>
      </c>
      <c r="C6" s="16"/>
      <c r="D6" s="89" t="s">
        <v>2</v>
      </c>
      <c r="E6" s="37" t="s">
        <v>3</v>
      </c>
      <c r="F6" s="16"/>
      <c r="G6" s="89" t="s">
        <v>4</v>
      </c>
      <c r="H6" s="38" t="s">
        <v>3</v>
      </c>
      <c r="I6" s="37" t="s">
        <v>5</v>
      </c>
      <c r="K6" s="1" t="s">
        <v>15</v>
      </c>
      <c r="L6" s="58" t="s">
        <v>16</v>
      </c>
      <c r="M6" s="54" t="s">
        <v>17</v>
      </c>
      <c r="N6" s="50" t="s">
        <v>18</v>
      </c>
      <c r="O6" s="46" t="s">
        <v>19</v>
      </c>
      <c r="P6" s="42" t="s">
        <v>20</v>
      </c>
    </row>
    <row r="7" spans="1:17" s="7" customFormat="1" ht="16.2" customHeight="1" x14ac:dyDescent="0.25">
      <c r="A7" s="8" t="s">
        <v>6</v>
      </c>
      <c r="B7" s="87">
        <v>200</v>
      </c>
      <c r="C7" s="16"/>
      <c r="D7" s="90">
        <v>1463</v>
      </c>
      <c r="E7" s="9">
        <f>D7/$B7</f>
        <v>7.3150000000000004</v>
      </c>
      <c r="F7" s="85"/>
      <c r="G7" s="93">
        <f>D7-I7</f>
        <v>1263</v>
      </c>
      <c r="H7" s="98">
        <f>G7/$B7</f>
        <v>6.3150000000000004</v>
      </c>
      <c r="I7" s="96">
        <v>200</v>
      </c>
      <c r="K7" s="2" t="s">
        <v>21</v>
      </c>
      <c r="L7" s="59" t="s">
        <v>22</v>
      </c>
      <c r="M7" s="55" t="s">
        <v>22</v>
      </c>
      <c r="N7" s="51" t="s">
        <v>22</v>
      </c>
      <c r="O7" s="47" t="s">
        <v>22</v>
      </c>
      <c r="P7" s="43" t="s">
        <v>23</v>
      </c>
    </row>
    <row r="8" spans="1:17" s="7" customFormat="1" ht="16.2" customHeight="1" x14ac:dyDescent="0.25">
      <c r="A8" s="8" t="s">
        <v>7</v>
      </c>
      <c r="B8" s="87">
        <v>160</v>
      </c>
      <c r="C8" s="16"/>
      <c r="D8" s="90">
        <v>1343</v>
      </c>
      <c r="E8" s="9">
        <f t="shared" ref="E8:E11" si="0">D8/$B8</f>
        <v>8.3937500000000007</v>
      </c>
      <c r="F8" s="85"/>
      <c r="G8" s="93">
        <f>+D8-I8</f>
        <v>1173</v>
      </c>
      <c r="H8" s="98">
        <f t="shared" ref="H8:H11" si="1">G8/$B8</f>
        <v>7.3312499999999998</v>
      </c>
      <c r="I8" s="96">
        <v>170</v>
      </c>
      <c r="K8" s="3" t="s">
        <v>24</v>
      </c>
      <c r="L8" s="60">
        <v>21000</v>
      </c>
      <c r="M8" s="56">
        <v>47000</v>
      </c>
      <c r="N8" s="52">
        <v>62000</v>
      </c>
      <c r="O8" s="48">
        <v>80000</v>
      </c>
      <c r="P8" s="44">
        <f>O8</f>
        <v>80000</v>
      </c>
    </row>
    <row r="9" spans="1:17" s="10" customFormat="1" ht="16.2" customHeight="1" x14ac:dyDescent="0.25">
      <c r="A9" s="8" t="s">
        <v>8</v>
      </c>
      <c r="B9" s="87">
        <v>120</v>
      </c>
      <c r="C9" s="16"/>
      <c r="D9" s="91">
        <v>1080</v>
      </c>
      <c r="E9" s="9">
        <f t="shared" si="0"/>
        <v>9</v>
      </c>
      <c r="F9" s="85"/>
      <c r="G9" s="93">
        <f t="shared" ref="G9" si="2">+D9-I9</f>
        <v>1035</v>
      </c>
      <c r="H9" s="98">
        <f t="shared" si="1"/>
        <v>8.625</v>
      </c>
      <c r="I9" s="96">
        <v>45</v>
      </c>
      <c r="K9" s="3" t="s">
        <v>25</v>
      </c>
      <c r="L9" s="60">
        <v>38000</v>
      </c>
      <c r="M9" s="56">
        <v>53000</v>
      </c>
      <c r="N9" s="52">
        <v>70000</v>
      </c>
      <c r="O9" s="48">
        <v>85000</v>
      </c>
      <c r="P9" s="44">
        <f>O9</f>
        <v>85000</v>
      </c>
    </row>
    <row r="10" spans="1:17" s="7" customFormat="1" ht="16.2" customHeight="1" x14ac:dyDescent="0.25">
      <c r="A10" s="8" t="s">
        <v>9</v>
      </c>
      <c r="B10" s="87">
        <v>80</v>
      </c>
      <c r="C10" s="16"/>
      <c r="D10" s="91">
        <v>800</v>
      </c>
      <c r="E10" s="9">
        <f t="shared" si="0"/>
        <v>10</v>
      </c>
      <c r="F10" s="85"/>
      <c r="G10" s="94">
        <v>800</v>
      </c>
      <c r="H10" s="98">
        <f t="shared" si="1"/>
        <v>10</v>
      </c>
      <c r="I10" s="96">
        <f t="shared" ref="I10:I11" si="3">D10-G10</f>
        <v>0</v>
      </c>
      <c r="K10" s="3" t="s">
        <v>26</v>
      </c>
      <c r="L10" s="60">
        <v>53000</v>
      </c>
      <c r="M10" s="56">
        <v>63000</v>
      </c>
      <c r="N10" s="52">
        <v>95000</v>
      </c>
      <c r="O10" s="48">
        <v>150000</v>
      </c>
      <c r="P10" s="44">
        <f>O10</f>
        <v>150000</v>
      </c>
    </row>
    <row r="11" spans="1:17" s="7" customFormat="1" ht="16.2" customHeight="1" thickBot="1" x14ac:dyDescent="0.3">
      <c r="A11" s="11" t="s">
        <v>10</v>
      </c>
      <c r="B11" s="88">
        <v>40</v>
      </c>
      <c r="C11" s="16"/>
      <c r="D11" s="92">
        <v>400</v>
      </c>
      <c r="E11" s="12">
        <f t="shared" si="0"/>
        <v>10</v>
      </c>
      <c r="F11" s="85"/>
      <c r="G11" s="95">
        <v>400</v>
      </c>
      <c r="H11" s="100">
        <f t="shared" si="1"/>
        <v>10</v>
      </c>
      <c r="I11" s="97">
        <f t="shared" si="3"/>
        <v>0</v>
      </c>
      <c r="K11" s="4" t="s">
        <v>27</v>
      </c>
      <c r="L11" s="61">
        <v>60000</v>
      </c>
      <c r="M11" s="57">
        <v>80000</v>
      </c>
      <c r="N11" s="53">
        <v>150000</v>
      </c>
      <c r="O11" s="49">
        <v>180000</v>
      </c>
      <c r="P11" s="45">
        <f>O11</f>
        <v>180000</v>
      </c>
    </row>
    <row r="12" spans="1:17" ht="14.55" customHeight="1" thickBot="1" x14ac:dyDescent="0.3">
      <c r="A12" s="13"/>
      <c r="B12" s="13"/>
      <c r="C12" s="13"/>
      <c r="D12" s="15"/>
      <c r="E12" s="15"/>
      <c r="F12" s="15"/>
      <c r="G12" s="15"/>
      <c r="H12" s="15"/>
      <c r="I12" s="15"/>
    </row>
    <row r="13" spans="1:17" s="7" customFormat="1" ht="28.2" customHeight="1" x14ac:dyDescent="0.25">
      <c r="A13" s="33" t="s">
        <v>11</v>
      </c>
      <c r="B13" s="34" t="s">
        <v>1</v>
      </c>
      <c r="C13" s="16"/>
      <c r="D13" s="103" t="s">
        <v>2</v>
      </c>
      <c r="E13" s="34" t="s">
        <v>3</v>
      </c>
      <c r="F13" s="16"/>
      <c r="G13" s="103" t="s">
        <v>4</v>
      </c>
      <c r="H13" s="35" t="s">
        <v>3</v>
      </c>
      <c r="I13" s="34" t="s">
        <v>5</v>
      </c>
      <c r="K13" s="20" t="s">
        <v>48</v>
      </c>
      <c r="L13" s="21"/>
      <c r="M13" s="133" t="s">
        <v>50</v>
      </c>
      <c r="N13" s="134"/>
      <c r="O13" s="135" t="s">
        <v>41</v>
      </c>
      <c r="P13" s="136"/>
      <c r="Q13" s="19"/>
    </row>
    <row r="14" spans="1:17" s="7" customFormat="1" ht="16.2" customHeight="1" x14ac:dyDescent="0.25">
      <c r="A14" s="8" t="s">
        <v>6</v>
      </c>
      <c r="B14" s="87">
        <v>200</v>
      </c>
      <c r="C14" s="16"/>
      <c r="D14" s="90">
        <f>1492-D7</f>
        <v>29</v>
      </c>
      <c r="E14" s="9">
        <f>D14/$B14</f>
        <v>0.14499999999999999</v>
      </c>
      <c r="F14" s="85"/>
      <c r="G14" s="93">
        <f>+D14-I14</f>
        <v>-171</v>
      </c>
      <c r="H14" s="98">
        <f>G14/$B14</f>
        <v>-0.85499999999999998</v>
      </c>
      <c r="I14" s="96">
        <f>I7</f>
        <v>200</v>
      </c>
      <c r="K14" s="80" t="s">
        <v>51</v>
      </c>
      <c r="L14" s="65" t="s">
        <v>28</v>
      </c>
      <c r="M14" s="66"/>
      <c r="N14" s="67"/>
      <c r="O14" s="135"/>
      <c r="P14" s="136"/>
      <c r="Q14" s="23"/>
    </row>
    <row r="15" spans="1:17" ht="16.2" customHeight="1" x14ac:dyDescent="0.25">
      <c r="A15" s="8" t="s">
        <v>7</v>
      </c>
      <c r="B15" s="87">
        <v>160</v>
      </c>
      <c r="C15" s="16"/>
      <c r="D15" s="104">
        <f>1381-12-D8</f>
        <v>26</v>
      </c>
      <c r="E15" s="9">
        <f>D15/$B15</f>
        <v>0.16250000000000001</v>
      </c>
      <c r="F15" s="85"/>
      <c r="G15" s="93">
        <f>+D15-I15</f>
        <v>-144</v>
      </c>
      <c r="H15" s="98">
        <f t="shared" ref="H15:H18" si="4">G15/$B15</f>
        <v>-0.9</v>
      </c>
      <c r="I15" s="96">
        <f t="shared" ref="I15:I16" si="5">I8</f>
        <v>170</v>
      </c>
      <c r="K15" s="62"/>
      <c r="L15" s="78" t="s">
        <v>29</v>
      </c>
      <c r="M15" s="78" t="s">
        <v>30</v>
      </c>
      <c r="N15" s="79" t="s">
        <v>31</v>
      </c>
      <c r="O15" s="23"/>
      <c r="P15" s="23"/>
      <c r="Q15" s="23"/>
    </row>
    <row r="16" spans="1:17" s="10" customFormat="1" ht="16.2" customHeight="1" x14ac:dyDescent="0.25">
      <c r="A16" s="8" t="s">
        <v>8</v>
      </c>
      <c r="B16" s="87">
        <v>120</v>
      </c>
      <c r="C16" s="16"/>
      <c r="D16" s="91">
        <f>1100-D9</f>
        <v>20</v>
      </c>
      <c r="E16" s="9">
        <f t="shared" ref="E16:E18" si="6">D16/$B16</f>
        <v>0.16666666666666666</v>
      </c>
      <c r="F16" s="85"/>
      <c r="G16" s="93">
        <f t="shared" ref="G16" si="7">+D16-I16</f>
        <v>-25</v>
      </c>
      <c r="H16" s="98">
        <f t="shared" si="4"/>
        <v>-0.20833333333333334</v>
      </c>
      <c r="I16" s="96">
        <f t="shared" si="5"/>
        <v>45</v>
      </c>
      <c r="K16" s="63" t="s">
        <v>24</v>
      </c>
      <c r="L16" s="63" t="s">
        <v>42</v>
      </c>
      <c r="M16" s="63" t="s">
        <v>43</v>
      </c>
      <c r="N16" s="63" t="s">
        <v>43</v>
      </c>
      <c r="O16" s="137" t="s">
        <v>52</v>
      </c>
      <c r="P16" s="138"/>
      <c r="Q16" s="23"/>
    </row>
    <row r="17" spans="1:21" ht="16.2" customHeight="1" x14ac:dyDescent="0.25">
      <c r="A17" s="8" t="s">
        <v>9</v>
      </c>
      <c r="B17" s="87">
        <v>80</v>
      </c>
      <c r="C17" s="16"/>
      <c r="D17" s="91">
        <v>800</v>
      </c>
      <c r="E17" s="9">
        <f t="shared" si="6"/>
        <v>10</v>
      </c>
      <c r="F17" s="85"/>
      <c r="G17" s="94">
        <v>800</v>
      </c>
      <c r="H17" s="98">
        <f t="shared" si="4"/>
        <v>10</v>
      </c>
      <c r="I17" s="96">
        <f>I10</f>
        <v>0</v>
      </c>
      <c r="K17" s="64" t="s">
        <v>25</v>
      </c>
      <c r="L17" s="64" t="s">
        <v>44</v>
      </c>
      <c r="M17" s="64" t="s">
        <v>45</v>
      </c>
      <c r="N17" s="64" t="s">
        <v>45</v>
      </c>
      <c r="O17" s="137"/>
      <c r="P17" s="138"/>
      <c r="Q17" s="23"/>
    </row>
    <row r="18" spans="1:21" s="7" customFormat="1" ht="16.2" customHeight="1" thickBot="1" x14ac:dyDescent="0.3">
      <c r="A18" s="11" t="s">
        <v>10</v>
      </c>
      <c r="B18" s="88">
        <v>40</v>
      </c>
      <c r="C18" s="16"/>
      <c r="D18" s="92">
        <v>400</v>
      </c>
      <c r="E18" s="12">
        <f t="shared" si="6"/>
        <v>10</v>
      </c>
      <c r="F18" s="85"/>
      <c r="G18" s="95">
        <v>400</v>
      </c>
      <c r="H18" s="100">
        <f t="shared" si="4"/>
        <v>10</v>
      </c>
      <c r="I18" s="97">
        <f>I11</f>
        <v>0</v>
      </c>
      <c r="K18" s="63" t="s">
        <v>26</v>
      </c>
      <c r="L18" s="63" t="s">
        <v>46</v>
      </c>
      <c r="M18" s="63" t="s">
        <v>47</v>
      </c>
      <c r="N18" s="63" t="s">
        <v>47</v>
      </c>
      <c r="O18" s="137"/>
      <c r="P18" s="138"/>
      <c r="Q18" s="23"/>
    </row>
    <row r="19" spans="1:21" s="7" customFormat="1" ht="14.55" customHeight="1" thickBot="1" x14ac:dyDescent="0.3">
      <c r="A19" s="16"/>
      <c r="B19" s="16"/>
      <c r="C19" s="16"/>
      <c r="D19" s="18"/>
      <c r="E19" s="18"/>
      <c r="F19" s="18"/>
      <c r="G19" s="18"/>
      <c r="H19" s="18"/>
      <c r="I19" s="18"/>
      <c r="O19" s="23"/>
      <c r="P19" s="23"/>
      <c r="Q19" s="23"/>
    </row>
    <row r="20" spans="1:21" s="7" customFormat="1" ht="28.2" customHeight="1" x14ac:dyDescent="0.3">
      <c r="A20" s="30" t="s">
        <v>12</v>
      </c>
      <c r="B20" s="31" t="s">
        <v>1</v>
      </c>
      <c r="C20" s="16"/>
      <c r="D20" s="102" t="s">
        <v>2</v>
      </c>
      <c r="E20" s="31" t="s">
        <v>3</v>
      </c>
      <c r="F20" s="16"/>
      <c r="G20" s="102" t="s">
        <v>4</v>
      </c>
      <c r="H20" s="32" t="s">
        <v>3</v>
      </c>
      <c r="I20" s="31" t="s">
        <v>5</v>
      </c>
      <c r="K20" s="20" t="s">
        <v>32</v>
      </c>
      <c r="L20" s="21"/>
      <c r="M20" s="21"/>
      <c r="N20" s="22" t="s">
        <v>49</v>
      </c>
      <c r="O20" s="139" t="s">
        <v>34</v>
      </c>
      <c r="P20" s="140"/>
      <c r="Q20" s="16"/>
      <c r="R20" s="16"/>
      <c r="S20" s="16"/>
      <c r="T20" s="16"/>
      <c r="U20" s="16"/>
    </row>
    <row r="21" spans="1:21" s="7" customFormat="1" ht="16.2" customHeight="1" x14ac:dyDescent="0.25">
      <c r="A21" s="8" t="s">
        <v>6</v>
      </c>
      <c r="B21" s="87">
        <v>200</v>
      </c>
      <c r="C21" s="16"/>
      <c r="D21" s="90">
        <f>1522-D7-D14</f>
        <v>30</v>
      </c>
      <c r="E21" s="9">
        <f>D21/$B21</f>
        <v>0.15</v>
      </c>
      <c r="F21" s="85"/>
      <c r="G21" s="93">
        <f>+D21-I21</f>
        <v>-170</v>
      </c>
      <c r="H21" s="98">
        <f>G21/$B21</f>
        <v>-0.85</v>
      </c>
      <c r="I21" s="96">
        <f>I7</f>
        <v>200</v>
      </c>
      <c r="K21" s="24" t="s">
        <v>33</v>
      </c>
      <c r="L21" s="25"/>
      <c r="M21" s="25"/>
      <c r="N21" s="26"/>
      <c r="O21" s="139"/>
      <c r="P21" s="140"/>
      <c r="Q21" s="23"/>
    </row>
    <row r="22" spans="1:21" s="7" customFormat="1" ht="16.2" customHeight="1" x14ac:dyDescent="0.25">
      <c r="A22" s="8" t="s">
        <v>7</v>
      </c>
      <c r="B22" s="87">
        <v>160</v>
      </c>
      <c r="C22" s="16"/>
      <c r="D22" s="104">
        <f>1385+10-D8-D15</f>
        <v>26</v>
      </c>
      <c r="E22" s="9">
        <f t="shared" ref="E22:E25" si="8">D22/$B22</f>
        <v>0.16250000000000001</v>
      </c>
      <c r="F22" s="85"/>
      <c r="G22" s="93">
        <f t="shared" ref="G22:G23" si="9">+D22-I22</f>
        <v>-144</v>
      </c>
      <c r="H22" s="98">
        <f t="shared" ref="H22:H25" si="10">G22/$B22</f>
        <v>-0.9</v>
      </c>
      <c r="I22" s="96">
        <f t="shared" ref="I22:I24" si="11">I8</f>
        <v>170</v>
      </c>
      <c r="K22" s="68"/>
      <c r="L22" s="72" t="s">
        <v>16</v>
      </c>
      <c r="M22" s="72" t="s">
        <v>17</v>
      </c>
      <c r="N22" s="73" t="s">
        <v>18</v>
      </c>
      <c r="O22" s="76"/>
      <c r="P22" s="23"/>
      <c r="Q22" s="23"/>
    </row>
    <row r="23" spans="1:21" s="7" customFormat="1" ht="16.2" customHeight="1" thickBot="1" x14ac:dyDescent="0.3">
      <c r="A23" s="8" t="s">
        <v>8</v>
      </c>
      <c r="B23" s="87">
        <v>120</v>
      </c>
      <c r="C23" s="16"/>
      <c r="D23" s="91">
        <f>1110-D9-D16</f>
        <v>10</v>
      </c>
      <c r="E23" s="9">
        <f t="shared" si="8"/>
        <v>8.3333333333333329E-2</v>
      </c>
      <c r="F23" s="85"/>
      <c r="G23" s="93">
        <f t="shared" si="9"/>
        <v>-35</v>
      </c>
      <c r="H23" s="98">
        <f t="shared" si="10"/>
        <v>-0.29166666666666669</v>
      </c>
      <c r="I23" s="96">
        <f t="shared" si="11"/>
        <v>45</v>
      </c>
      <c r="K23" s="69" t="s">
        <v>35</v>
      </c>
      <c r="L23" s="70">
        <v>984.26</v>
      </c>
      <c r="M23" s="70">
        <v>848.47</v>
      </c>
      <c r="N23" s="71">
        <v>712.72</v>
      </c>
      <c r="O23" s="23"/>
      <c r="P23" s="23"/>
      <c r="Q23" s="23"/>
    </row>
    <row r="24" spans="1:21" s="7" customFormat="1" ht="16.2" customHeight="1" x14ac:dyDescent="0.3">
      <c r="A24" s="8" t="s">
        <v>9</v>
      </c>
      <c r="B24" s="87">
        <v>80</v>
      </c>
      <c r="C24" s="16"/>
      <c r="D24" s="91">
        <v>800</v>
      </c>
      <c r="E24" s="9">
        <f t="shared" si="8"/>
        <v>10</v>
      </c>
      <c r="F24" s="85"/>
      <c r="G24" s="94">
        <v>800</v>
      </c>
      <c r="H24" s="98">
        <f t="shared" si="10"/>
        <v>10</v>
      </c>
      <c r="I24" s="96">
        <f t="shared" si="11"/>
        <v>0</v>
      </c>
      <c r="K24" s="132"/>
      <c r="L24" s="132"/>
      <c r="M24" s="132"/>
      <c r="N24" s="132"/>
      <c r="O24" s="132"/>
      <c r="P24" s="132"/>
      <c r="Q24" s="132"/>
    </row>
    <row r="25" spans="1:21" s="7" customFormat="1" ht="16.2" customHeight="1" thickBot="1" x14ac:dyDescent="0.35">
      <c r="A25" s="11" t="s">
        <v>10</v>
      </c>
      <c r="B25" s="88">
        <v>40</v>
      </c>
      <c r="C25" s="16"/>
      <c r="D25" s="92">
        <v>400</v>
      </c>
      <c r="E25" s="12">
        <f t="shared" si="8"/>
        <v>10</v>
      </c>
      <c r="F25" s="85"/>
      <c r="G25" s="95">
        <v>400</v>
      </c>
      <c r="H25" s="100">
        <f t="shared" si="10"/>
        <v>10</v>
      </c>
      <c r="I25" s="97">
        <f>I11</f>
        <v>0</v>
      </c>
    </row>
    <row r="26" spans="1:21" s="7" customFormat="1" ht="14.55" customHeight="1" thickBot="1" x14ac:dyDescent="0.35">
      <c r="A26" s="16"/>
      <c r="B26" s="17"/>
      <c r="C26" s="17"/>
      <c r="D26" s="18"/>
      <c r="E26" s="18"/>
      <c r="F26" s="18"/>
      <c r="G26" s="18"/>
      <c r="H26" s="18"/>
      <c r="I26" s="18"/>
    </row>
    <row r="27" spans="1:21" s="7" customFormat="1" ht="28.2" customHeight="1" x14ac:dyDescent="0.3">
      <c r="A27" s="27" t="s">
        <v>13</v>
      </c>
      <c r="B27" s="28" t="s">
        <v>1</v>
      </c>
      <c r="C27" s="86"/>
      <c r="D27" s="101" t="s">
        <v>2</v>
      </c>
      <c r="E27" s="28" t="s">
        <v>3</v>
      </c>
      <c r="F27" s="86"/>
      <c r="G27" s="101" t="s">
        <v>4</v>
      </c>
      <c r="H27" s="29" t="s">
        <v>3</v>
      </c>
      <c r="I27" s="28" t="s">
        <v>5</v>
      </c>
      <c r="K27" s="126" t="s">
        <v>37</v>
      </c>
      <c r="L27" s="127"/>
      <c r="M27" s="128" t="s">
        <v>53</v>
      </c>
      <c r="N27" s="129"/>
      <c r="O27" s="129"/>
      <c r="P27" s="83"/>
    </row>
    <row r="28" spans="1:21" s="7" customFormat="1" ht="16.2" customHeight="1" x14ac:dyDescent="0.25">
      <c r="A28" s="8" t="s">
        <v>6</v>
      </c>
      <c r="B28" s="87">
        <v>200</v>
      </c>
      <c r="C28" s="16"/>
      <c r="D28" s="90">
        <f>1564-D7-D14-D21</f>
        <v>42</v>
      </c>
      <c r="E28" s="9">
        <f>D28/$B28</f>
        <v>0.21</v>
      </c>
      <c r="F28" s="85"/>
      <c r="G28" s="93">
        <f>+D28-I28</f>
        <v>-158</v>
      </c>
      <c r="H28" s="98">
        <f>G28/$B28</f>
        <v>-0.79</v>
      </c>
      <c r="I28" s="96">
        <f>I7</f>
        <v>200</v>
      </c>
      <c r="K28" s="74" t="s">
        <v>38</v>
      </c>
      <c r="L28" s="81">
        <v>2540</v>
      </c>
      <c r="M28" s="84" t="s">
        <v>40</v>
      </c>
    </row>
    <row r="29" spans="1:21" s="7" customFormat="1" ht="16.2" customHeight="1" thickBot="1" x14ac:dyDescent="0.3">
      <c r="A29" s="8" t="s">
        <v>7</v>
      </c>
      <c r="B29" s="87">
        <v>160</v>
      </c>
      <c r="C29" s="16"/>
      <c r="D29" s="104">
        <f>1388-D8+15-26-26</f>
        <v>8</v>
      </c>
      <c r="E29" s="9">
        <f>D29/$B29</f>
        <v>0.05</v>
      </c>
      <c r="F29" s="85"/>
      <c r="G29" s="93">
        <f>+D29-I29</f>
        <v>-162</v>
      </c>
      <c r="H29" s="98">
        <f t="shared" ref="H29:H32" si="12">G29/$B29</f>
        <v>-1.0125</v>
      </c>
      <c r="I29" s="96">
        <f t="shared" ref="I29:I31" si="13">I8</f>
        <v>170</v>
      </c>
      <c r="K29" s="75" t="s">
        <v>39</v>
      </c>
      <c r="L29" s="82">
        <f>L28/12</f>
        <v>211.66666666666666</v>
      </c>
      <c r="M29" s="23"/>
      <c r="N29" s="23"/>
      <c r="O29" s="23"/>
      <c r="P29" s="23"/>
      <c r="Q29" s="23"/>
    </row>
    <row r="30" spans="1:21" s="7" customFormat="1" ht="16.2" customHeight="1" x14ac:dyDescent="0.25">
      <c r="A30" s="8" t="s">
        <v>8</v>
      </c>
      <c r="B30" s="87">
        <v>120</v>
      </c>
      <c r="C30" s="16"/>
      <c r="D30" s="91">
        <f>1115-D9-D16-D23</f>
        <v>5</v>
      </c>
      <c r="E30" s="9">
        <f>D30/$B30</f>
        <v>4.1666666666666664E-2</v>
      </c>
      <c r="F30" s="85"/>
      <c r="G30" s="93">
        <f>+D30-I30</f>
        <v>-40</v>
      </c>
      <c r="H30" s="98">
        <f t="shared" si="12"/>
        <v>-0.33333333333333331</v>
      </c>
      <c r="I30" s="96">
        <f t="shared" si="13"/>
        <v>45</v>
      </c>
      <c r="L30" s="5"/>
      <c r="M30" s="5"/>
      <c r="N30" s="5"/>
      <c r="O30" s="5"/>
      <c r="P30" s="5"/>
      <c r="Q30" s="5"/>
    </row>
    <row r="31" spans="1:21" s="7" customFormat="1" ht="16.2" customHeight="1" x14ac:dyDescent="0.25">
      <c r="A31" s="8" t="s">
        <v>9</v>
      </c>
      <c r="B31" s="87">
        <v>80</v>
      </c>
      <c r="C31" s="16"/>
      <c r="D31" s="91">
        <v>800</v>
      </c>
      <c r="E31" s="9">
        <f t="shared" ref="E31:E32" si="14">D31/$B31</f>
        <v>10</v>
      </c>
      <c r="F31" s="85"/>
      <c r="G31" s="94">
        <v>800</v>
      </c>
      <c r="H31" s="98">
        <f t="shared" si="12"/>
        <v>10</v>
      </c>
      <c r="I31" s="96">
        <f t="shared" si="13"/>
        <v>0</v>
      </c>
      <c r="M31" s="5"/>
      <c r="N31" s="5"/>
      <c r="O31" s="5"/>
      <c r="P31" s="5"/>
      <c r="Q31" s="5"/>
    </row>
    <row r="32" spans="1:21" s="7" customFormat="1" ht="16.2" customHeight="1" thickBot="1" x14ac:dyDescent="0.3">
      <c r="A32" s="11" t="s">
        <v>10</v>
      </c>
      <c r="B32" s="88">
        <v>40</v>
      </c>
      <c r="C32" s="16"/>
      <c r="D32" s="92">
        <v>400</v>
      </c>
      <c r="E32" s="12">
        <f t="shared" si="14"/>
        <v>10</v>
      </c>
      <c r="F32" s="85"/>
      <c r="G32" s="95">
        <v>400</v>
      </c>
      <c r="H32" s="100">
        <f t="shared" si="12"/>
        <v>10</v>
      </c>
      <c r="I32" s="97">
        <f>I18</f>
        <v>0</v>
      </c>
      <c r="M32" s="5"/>
      <c r="N32" s="5"/>
      <c r="O32" s="5"/>
      <c r="P32" s="5"/>
      <c r="Q32" s="5"/>
    </row>
    <row r="33" spans="1:17" s="7" customFormat="1" ht="14.55" customHeight="1" thickBot="1" x14ac:dyDescent="0.3">
      <c r="A33" s="16"/>
      <c r="B33" s="16"/>
      <c r="C33" s="16"/>
      <c r="D33" s="18"/>
      <c r="E33" s="18"/>
      <c r="F33" s="18"/>
      <c r="G33" s="18"/>
      <c r="H33" s="18"/>
      <c r="I33" s="18"/>
      <c r="M33" s="5"/>
      <c r="N33" s="5"/>
      <c r="O33" s="5"/>
      <c r="P33" s="5"/>
      <c r="Q33" s="5"/>
    </row>
    <row r="34" spans="1:17" s="7" customFormat="1" ht="28.2" customHeight="1" x14ac:dyDescent="0.25">
      <c r="A34" s="39" t="s">
        <v>14</v>
      </c>
      <c r="B34" s="40" t="s">
        <v>1</v>
      </c>
      <c r="C34" s="86"/>
      <c r="D34" s="99" t="s">
        <v>2</v>
      </c>
      <c r="E34" s="40" t="s">
        <v>3</v>
      </c>
      <c r="F34" s="86"/>
      <c r="G34" s="99" t="s">
        <v>4</v>
      </c>
      <c r="H34" s="41" t="s">
        <v>3</v>
      </c>
      <c r="I34" s="40" t="s">
        <v>5</v>
      </c>
      <c r="K34" s="23"/>
      <c r="L34" s="5"/>
      <c r="M34" s="5"/>
      <c r="N34" s="5"/>
      <c r="O34" s="5"/>
      <c r="P34" s="5"/>
      <c r="Q34" s="5"/>
    </row>
    <row r="35" spans="1:17" s="7" customFormat="1" ht="16.2" customHeight="1" x14ac:dyDescent="0.3">
      <c r="A35" s="8" t="s">
        <v>6</v>
      </c>
      <c r="B35" s="87">
        <v>200</v>
      </c>
      <c r="C35" s="16"/>
      <c r="D35" s="90">
        <f>1620-D7-D14-D21-D28</f>
        <v>56</v>
      </c>
      <c r="E35" s="9">
        <f>D35/$B35</f>
        <v>0.28000000000000003</v>
      </c>
      <c r="F35" s="85"/>
      <c r="G35" s="93">
        <f>+D35-I35</f>
        <v>-144</v>
      </c>
      <c r="H35" s="98">
        <f>G35/$B35</f>
        <v>-0.72</v>
      </c>
      <c r="I35" s="96">
        <f>I7</f>
        <v>200</v>
      </c>
    </row>
    <row r="36" spans="1:17" s="7" customFormat="1" ht="16.2" customHeight="1" x14ac:dyDescent="0.3">
      <c r="A36" s="8" t="s">
        <v>7</v>
      </c>
      <c r="B36" s="87">
        <v>160</v>
      </c>
      <c r="C36" s="16"/>
      <c r="D36" s="90">
        <f>1395+3-D8-26-26-8</f>
        <v>-5</v>
      </c>
      <c r="E36" s="9">
        <f t="shared" ref="E36:E39" si="15">D36/$B36</f>
        <v>-3.125E-2</v>
      </c>
      <c r="F36" s="85"/>
      <c r="G36" s="93">
        <f t="shared" ref="G36:G37" si="16">+D36-I36</f>
        <v>-175</v>
      </c>
      <c r="H36" s="98">
        <f t="shared" ref="H36:H39" si="17">G36/$B36</f>
        <v>-1.09375</v>
      </c>
      <c r="I36" s="96">
        <f t="shared" ref="I36:I38" si="18">I8</f>
        <v>170</v>
      </c>
    </row>
    <row r="37" spans="1:17" s="7" customFormat="1" ht="16.2" customHeight="1" x14ac:dyDescent="0.3">
      <c r="A37" s="8" t="s">
        <v>8</v>
      </c>
      <c r="B37" s="87">
        <v>120</v>
      </c>
      <c r="C37" s="16"/>
      <c r="D37" s="91">
        <f>1120-D9-D16-D23-D30</f>
        <v>5</v>
      </c>
      <c r="E37" s="9">
        <f t="shared" si="15"/>
        <v>4.1666666666666664E-2</v>
      </c>
      <c r="F37" s="85"/>
      <c r="G37" s="93">
        <f t="shared" si="16"/>
        <v>-40</v>
      </c>
      <c r="H37" s="98">
        <f t="shared" si="17"/>
        <v>-0.33333333333333331</v>
      </c>
      <c r="I37" s="96">
        <f t="shared" si="18"/>
        <v>45</v>
      </c>
    </row>
    <row r="38" spans="1:17" s="7" customFormat="1" ht="16.2" customHeight="1" x14ac:dyDescent="0.3">
      <c r="A38" s="8" t="s">
        <v>9</v>
      </c>
      <c r="B38" s="87">
        <v>80</v>
      </c>
      <c r="C38" s="16"/>
      <c r="D38" s="91">
        <v>800</v>
      </c>
      <c r="E38" s="9">
        <f t="shared" si="15"/>
        <v>10</v>
      </c>
      <c r="F38" s="85"/>
      <c r="G38" s="94">
        <v>800</v>
      </c>
      <c r="H38" s="98">
        <f t="shared" si="17"/>
        <v>10</v>
      </c>
      <c r="I38" s="96">
        <f t="shared" si="18"/>
        <v>0</v>
      </c>
    </row>
    <row r="39" spans="1:17" s="7" customFormat="1" ht="16.2" customHeight="1" thickBot="1" x14ac:dyDescent="0.35">
      <c r="A39" s="11" t="s">
        <v>10</v>
      </c>
      <c r="B39" s="88">
        <v>40</v>
      </c>
      <c r="C39" s="16"/>
      <c r="D39" s="92">
        <v>400</v>
      </c>
      <c r="E39" s="12">
        <f t="shared" si="15"/>
        <v>10</v>
      </c>
      <c r="F39" s="85"/>
      <c r="G39" s="95">
        <v>400</v>
      </c>
      <c r="H39" s="100">
        <f t="shared" si="17"/>
        <v>10</v>
      </c>
      <c r="I39" s="97">
        <f>I11</f>
        <v>0</v>
      </c>
    </row>
    <row r="40" spans="1:17" s="7" customFormat="1" ht="17.55" customHeight="1" x14ac:dyDescent="0.3">
      <c r="A40" s="16"/>
      <c r="B40" s="16"/>
      <c r="C40" s="16"/>
      <c r="D40" s="16"/>
      <c r="E40" s="18"/>
      <c r="F40" s="18"/>
      <c r="G40" s="18"/>
      <c r="H40" s="18"/>
      <c r="I40" s="18"/>
    </row>
    <row r="41" spans="1:17" ht="18" customHeight="1" x14ac:dyDescent="0.25">
      <c r="A41" s="19"/>
      <c r="B41" s="19"/>
      <c r="C41" s="19"/>
      <c r="D41" s="19"/>
      <c r="E41" s="15"/>
      <c r="F41" s="15"/>
      <c r="G41" s="15"/>
      <c r="H41" s="15"/>
      <c r="I41" s="15"/>
    </row>
  </sheetData>
  <mergeCells count="9">
    <mergeCell ref="K24:Q24"/>
    <mergeCell ref="K27:L27"/>
    <mergeCell ref="M27:O27"/>
    <mergeCell ref="A1:B1"/>
    <mergeCell ref="A3:I3"/>
    <mergeCell ref="M13:N13"/>
    <mergeCell ref="O13:P14"/>
    <mergeCell ref="O16:P18"/>
    <mergeCell ref="O20:P21"/>
  </mergeCells>
  <hyperlinks>
    <hyperlink ref="M27" r:id="rId1" xr:uid="{8111BC5B-2E00-48B1-B037-BB80509A9F13}"/>
  </hyperlinks>
  <pageMargins left="0.7" right="0.7" top="0.75" bottom="0.75" header="0.3" footer="0.3"/>
  <pageSetup paperSize="9" scale="66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25783-6647-4FBE-A6BF-BFC5847DD3E2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5 tranches 2025</vt:lpstr>
      <vt:lpstr>5 tranches 2025 (2)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Amale Cosma</dc:creator>
  <cp:lastModifiedBy>Virginie de QUILLACQ</cp:lastModifiedBy>
  <cp:lastPrinted>2025-10-06T14:50:38Z</cp:lastPrinted>
  <dcterms:created xsi:type="dcterms:W3CDTF">2023-12-04T06:50:30Z</dcterms:created>
  <dcterms:modified xsi:type="dcterms:W3CDTF">2026-02-19T14:46:38Z</dcterms:modified>
</cp:coreProperties>
</file>